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8520" activeTab="0"/>
  </bookViews>
  <sheets>
    <sheet name="2014" sheetId="1" r:id="rId1"/>
    <sheet name="Beregninger" sheetId="2" r:id="rId2"/>
    <sheet name="Ratevis udbetaling" sheetId="3" r:id="rId3"/>
  </sheets>
  <definedNames>
    <definedName name="_xlnm.Print_Titles" localSheetId="0">'2014'!$8:$9</definedName>
  </definedNames>
  <calcPr fullCalcOnLoad="1"/>
</workbook>
</file>

<file path=xl/sharedStrings.xml><?xml version="1.0" encoding="utf-8"?>
<sst xmlns="http://schemas.openxmlformats.org/spreadsheetml/2006/main" count="175" uniqueCount="61">
  <si>
    <t>Løn m.v.</t>
  </si>
  <si>
    <t>Lokaletilskud</t>
  </si>
  <si>
    <t>incl. moms</t>
  </si>
  <si>
    <t>- Kørsel foredrag</t>
  </si>
  <si>
    <t>Ansøgt tilskud</t>
  </si>
  <si>
    <t>Til fordeling</t>
  </si>
  <si>
    <t>Aftenskole:</t>
  </si>
  <si>
    <t>Tilrette
læggelse</t>
  </si>
  <si>
    <t>Tilskuds-
sats</t>
  </si>
  <si>
    <t>Maksimal tilskud lønudg.</t>
  </si>
  <si>
    <t>Som anvendes til:</t>
  </si>
  <si>
    <t>Kørsel</t>
  </si>
  <si>
    <t>Lokale-</t>
  </si>
  <si>
    <t>I alt</t>
  </si>
  <si>
    <t>Tilrettelæggelse</t>
  </si>
  <si>
    <t>tilskud</t>
  </si>
  <si>
    <t>10%-
puljen</t>
  </si>
  <si>
    <t>Løn-
tilskud</t>
  </si>
  <si>
    <t>foredrags-
holdere</t>
  </si>
  <si>
    <t>tilskud, 75%</t>
  </si>
  <si>
    <t>AOF</t>
  </si>
  <si>
    <t>A</t>
  </si>
  <si>
    <t>S</t>
  </si>
  <si>
    <t>I</t>
  </si>
  <si>
    <t>Saldo</t>
  </si>
  <si>
    <t>LOF</t>
  </si>
  <si>
    <t>F&amp;F Orten-Tinghøj</t>
  </si>
  <si>
    <t>Alslev Sguare&amp;Line</t>
  </si>
  <si>
    <t>FOF, Vest</t>
  </si>
  <si>
    <t>Gigt.f. Oplysn.kr.</t>
  </si>
  <si>
    <t>Oksbøl Aftenskole</t>
  </si>
  <si>
    <t>Horne Aftenskole</t>
  </si>
  <si>
    <t>Alslev Aftenskole</t>
  </si>
  <si>
    <t>Hush.f. Helle Syd</t>
  </si>
  <si>
    <t>Fam.&amp;Frit, Lindbj.</t>
  </si>
  <si>
    <t>FOF, Midtvest</t>
  </si>
  <si>
    <t xml:space="preserve">I alt </t>
  </si>
  <si>
    <t>Forholds-
mæssig andel af 
budget</t>
  </si>
  <si>
    <t>Tistrup FTF</t>
  </si>
  <si>
    <t>Grundtvigsk Foredr</t>
  </si>
  <si>
    <t>Varde Blæseork.</t>
  </si>
  <si>
    <t>Merudgift</t>
  </si>
  <si>
    <t>Aftenskolens
lønsum i 2011</t>
  </si>
  <si>
    <t>Budget 2013</t>
  </si>
  <si>
    <t>Næsbjerg sogns borgerforening</t>
  </si>
  <si>
    <r>
      <t xml:space="preserve">Fordeling af grundtilskud og særlige tilskud til aftenskolerne i 2013 - i FOU-udvalget d.12/12-2012  - </t>
    </r>
    <r>
      <rPr>
        <sz val="12"/>
        <rFont val="Arial"/>
        <family val="2"/>
      </rPr>
      <t>løbe nr. 992165/12</t>
    </r>
  </si>
  <si>
    <t>Gennemsnitsløn i 2011</t>
  </si>
  <si>
    <t>Oksbøl husflid</t>
  </si>
  <si>
    <t>tilskud 2013</t>
  </si>
  <si>
    <t>konto 37201200-02</t>
  </si>
  <si>
    <t>konto 37401210-05</t>
  </si>
  <si>
    <t xml:space="preserve">i alt </t>
  </si>
  <si>
    <t>Aftenskolens
lønsum i 2012</t>
  </si>
  <si>
    <t>Udgået aftenskoler/ingen ansøgning i 2014</t>
  </si>
  <si>
    <t>Budget 2014</t>
  </si>
  <si>
    <r>
      <t>Fordeling af grundtilskud og særlige tilskud til aftenskolerne i 2014 - i FOU-udvalget d. 04/12-2013  - dokument</t>
    </r>
    <r>
      <rPr>
        <sz val="12"/>
        <rFont val="Arial"/>
        <family val="2"/>
      </rPr>
      <t xml:space="preserve"> nr. 159924/13</t>
    </r>
  </si>
  <si>
    <t xml:space="preserve">Oksbøl Husflid </t>
  </si>
  <si>
    <t>Nordensk Aktiv &amp; Flid</t>
  </si>
  <si>
    <t>Maksimal tilskud lønudg. v. sats 1/3</t>
  </si>
  <si>
    <t>Maksimal tilskud lønudg. v. sats 40%</t>
  </si>
  <si>
    <t>tilskud 2014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</si>
</sst>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0" fillId="21" borderId="2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24" borderId="3" applyNumberFormat="0" applyAlignment="0" applyProtection="0"/>
    <xf numFmtId="0" fontId="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6" fillId="21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4" fillId="33" borderId="12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14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6" xfId="0" applyFont="1" applyFill="1" applyBorder="1" applyAlignment="1">
      <alignment wrapText="1"/>
    </xf>
    <xf numFmtId="12" fontId="0" fillId="0" borderId="13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2" fontId="0" fillId="0" borderId="15" xfId="0" applyNumberForma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/>
    </xf>
    <xf numFmtId="4" fontId="4" fillId="0" borderId="12" xfId="0" applyNumberFormat="1" applyFont="1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4" fillId="0" borderId="13" xfId="0" applyFont="1" applyBorder="1" applyAlignment="1">
      <alignment/>
    </xf>
    <xf numFmtId="12" fontId="4" fillId="0" borderId="13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0" fillId="0" borderId="0" xfId="0" applyBorder="1" applyAlignment="1">
      <alignment horizontal="right"/>
    </xf>
    <xf numFmtId="9" fontId="0" fillId="0" borderId="0" xfId="0" applyNumberFormat="1" applyBorder="1" applyAlignment="1">
      <alignment horizontal="right"/>
    </xf>
    <xf numFmtId="0" fontId="44" fillId="0" borderId="13" xfId="0" applyFont="1" applyBorder="1" applyAlignment="1">
      <alignment/>
    </xf>
    <xf numFmtId="12" fontId="44" fillId="0" borderId="13" xfId="0" applyNumberFormat="1" applyFont="1" applyBorder="1" applyAlignment="1">
      <alignment/>
    </xf>
    <xf numFmtId="4" fontId="44" fillId="0" borderId="19" xfId="0" applyNumberFormat="1" applyFont="1" applyFill="1" applyBorder="1" applyAlignment="1">
      <alignment/>
    </xf>
    <xf numFmtId="4" fontId="44" fillId="0" borderId="12" xfId="0" applyNumberFormat="1" applyFont="1" applyBorder="1" applyAlignment="1">
      <alignment/>
    </xf>
    <xf numFmtId="4" fontId="44" fillId="0" borderId="20" xfId="0" applyNumberFormat="1" applyFont="1" applyBorder="1" applyAlignment="1">
      <alignment/>
    </xf>
    <xf numFmtId="0" fontId="44" fillId="0" borderId="0" xfId="0" applyFont="1" applyAlignment="1">
      <alignment/>
    </xf>
    <xf numFmtId="4" fontId="44" fillId="0" borderId="21" xfId="0" applyNumberFormat="1" applyFont="1" applyBorder="1" applyAlignment="1">
      <alignment/>
    </xf>
    <xf numFmtId="4" fontId="44" fillId="0" borderId="16" xfId="0" applyNumberFormat="1" applyFont="1" applyBorder="1" applyAlignment="1">
      <alignment/>
    </xf>
    <xf numFmtId="4" fontId="44" fillId="0" borderId="22" xfId="0" applyNumberFormat="1" applyFont="1" applyBorder="1" applyAlignment="1">
      <alignment/>
    </xf>
    <xf numFmtId="4" fontId="44" fillId="0" borderId="17" xfId="0" applyNumberFormat="1" applyFont="1" applyBorder="1" applyAlignment="1">
      <alignment/>
    </xf>
    <xf numFmtId="4" fontId="44" fillId="0" borderId="15" xfId="0" applyNumberFormat="1" applyFont="1" applyBorder="1" applyAlignment="1">
      <alignment/>
    </xf>
    <xf numFmtId="4" fontId="44" fillId="0" borderId="23" xfId="0" applyNumberFormat="1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24" xfId="0" applyFont="1" applyBorder="1" applyAlignment="1">
      <alignment/>
    </xf>
    <xf numFmtId="4" fontId="45" fillId="0" borderId="16" xfId="0" applyNumberFormat="1" applyFont="1" applyBorder="1" applyAlignment="1">
      <alignment/>
    </xf>
    <xf numFmtId="4" fontId="45" fillId="0" borderId="12" xfId="0" applyNumberFormat="1" applyFont="1" applyBorder="1" applyAlignment="1">
      <alignment/>
    </xf>
    <xf numFmtId="4" fontId="45" fillId="0" borderId="13" xfId="0" applyNumberFormat="1" applyFont="1" applyBorder="1" applyAlignment="1">
      <alignment/>
    </xf>
    <xf numFmtId="4" fontId="45" fillId="0" borderId="14" xfId="0" applyNumberFormat="1" applyFont="1" applyBorder="1" applyAlignment="1">
      <alignment/>
    </xf>
    <xf numFmtId="12" fontId="44" fillId="0" borderId="14" xfId="0" applyNumberFormat="1" applyFont="1" applyBorder="1" applyAlignment="1">
      <alignment/>
    </xf>
    <xf numFmtId="4" fontId="44" fillId="0" borderId="19" xfId="0" applyNumberFormat="1" applyFont="1" applyBorder="1" applyAlignment="1">
      <alignment/>
    </xf>
    <xf numFmtId="0" fontId="44" fillId="0" borderId="19" xfId="0" applyFont="1" applyBorder="1" applyAlignment="1">
      <alignment/>
    </xf>
    <xf numFmtId="0" fontId="44" fillId="0" borderId="19" xfId="0" applyFont="1" applyBorder="1" applyAlignment="1">
      <alignment/>
    </xf>
    <xf numFmtId="4" fontId="45" fillId="0" borderId="15" xfId="0" applyNumberFormat="1" applyFont="1" applyBorder="1" applyAlignment="1">
      <alignment/>
    </xf>
    <xf numFmtId="12" fontId="44" fillId="0" borderId="17" xfId="0" applyNumberFormat="1" applyFont="1" applyBorder="1" applyAlignment="1">
      <alignment/>
    </xf>
    <xf numFmtId="4" fontId="44" fillId="0" borderId="21" xfId="0" applyNumberFormat="1" applyFont="1" applyFill="1" applyBorder="1" applyAlignment="1">
      <alignment/>
    </xf>
    <xf numFmtId="4" fontId="45" fillId="0" borderId="20" xfId="0" applyNumberFormat="1" applyFont="1" applyBorder="1" applyAlignment="1">
      <alignment/>
    </xf>
    <xf numFmtId="4" fontId="45" fillId="0" borderId="23" xfId="0" applyNumberFormat="1" applyFont="1" applyBorder="1" applyAlignment="1">
      <alignment/>
    </xf>
    <xf numFmtId="0" fontId="44" fillId="0" borderId="14" xfId="0" applyFont="1" applyBorder="1" applyAlignment="1">
      <alignment/>
    </xf>
    <xf numFmtId="12" fontId="44" fillId="0" borderId="24" xfId="0" applyNumberFormat="1" applyFont="1" applyBorder="1" applyAlignment="1">
      <alignment/>
    </xf>
    <xf numFmtId="4" fontId="44" fillId="0" borderId="13" xfId="0" applyNumberFormat="1" applyFont="1" applyBorder="1" applyAlignment="1">
      <alignment/>
    </xf>
    <xf numFmtId="4" fontId="45" fillId="0" borderId="22" xfId="0" applyNumberFormat="1" applyFont="1" applyBorder="1" applyAlignment="1">
      <alignment/>
    </xf>
    <xf numFmtId="0" fontId="44" fillId="0" borderId="12" xfId="0" applyFont="1" applyBorder="1" applyAlignment="1">
      <alignment/>
    </xf>
    <xf numFmtId="12" fontId="44" fillId="0" borderId="12" xfId="0" applyNumberFormat="1" applyFont="1" applyBorder="1" applyAlignment="1">
      <alignment/>
    </xf>
    <xf numFmtId="4" fontId="44" fillId="0" borderId="12" xfId="0" applyNumberFormat="1" applyFont="1" applyFill="1" applyBorder="1" applyAlignment="1">
      <alignment/>
    </xf>
    <xf numFmtId="0" fontId="44" fillId="0" borderId="16" xfId="0" applyFont="1" applyBorder="1" applyAlignment="1">
      <alignment/>
    </xf>
    <xf numFmtId="12" fontId="44" fillId="0" borderId="16" xfId="0" applyNumberFormat="1" applyFont="1" applyBorder="1" applyAlignment="1">
      <alignment/>
    </xf>
    <xf numFmtId="4" fontId="44" fillId="0" borderId="16" xfId="0" applyNumberFormat="1" applyFont="1" applyFill="1" applyBorder="1" applyAlignment="1">
      <alignment/>
    </xf>
    <xf numFmtId="0" fontId="44" fillId="0" borderId="15" xfId="0" applyFont="1" applyBorder="1" applyAlignment="1">
      <alignment/>
    </xf>
    <xf numFmtId="12" fontId="44" fillId="0" borderId="15" xfId="0" applyNumberFormat="1" applyFont="1" applyBorder="1" applyAlignment="1">
      <alignment/>
    </xf>
    <xf numFmtId="4" fontId="44" fillId="0" borderId="15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2" xfId="0" applyFont="1" applyFill="1" applyBorder="1" applyAlignment="1">
      <alignment/>
    </xf>
    <xf numFmtId="4" fontId="44" fillId="0" borderId="25" xfId="0" applyNumberFormat="1" applyFont="1" applyFill="1" applyBorder="1" applyAlignment="1">
      <alignment/>
    </xf>
    <xf numFmtId="4" fontId="44" fillId="0" borderId="13" xfId="0" applyNumberFormat="1" applyFont="1" applyFill="1" applyBorder="1" applyAlignment="1">
      <alignment/>
    </xf>
    <xf numFmtId="4" fontId="44" fillId="0" borderId="14" xfId="0" applyNumberFormat="1" applyFont="1" applyBorder="1" applyAlignment="1">
      <alignment/>
    </xf>
    <xf numFmtId="4" fontId="44" fillId="0" borderId="14" xfId="0" applyNumberFormat="1" applyFont="1" applyFill="1" applyBorder="1" applyAlignment="1">
      <alignment/>
    </xf>
    <xf numFmtId="0" fontId="44" fillId="0" borderId="13" xfId="0" applyFont="1" applyBorder="1" applyAlignment="1">
      <alignment/>
    </xf>
    <xf numFmtId="0" fontId="44" fillId="0" borderId="17" xfId="0" applyFont="1" applyFill="1" applyBorder="1" applyAlignment="1">
      <alignment/>
    </xf>
    <xf numFmtId="0" fontId="7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5" fillId="0" borderId="12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21" xfId="0" applyFont="1" applyBorder="1" applyAlignment="1">
      <alignment/>
    </xf>
    <xf numFmtId="4" fontId="0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4" fillId="0" borderId="12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21" xfId="0" applyFont="1" applyBorder="1" applyAlignment="1">
      <alignment/>
    </xf>
    <xf numFmtId="0" fontId="4" fillId="33" borderId="12" xfId="0" applyFont="1" applyFill="1" applyBorder="1" applyAlignment="1">
      <alignment wrapText="1"/>
    </xf>
    <xf numFmtId="0" fontId="4" fillId="33" borderId="16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5" fillId="33" borderId="12" xfId="0" applyFont="1" applyFill="1" applyBorder="1" applyAlignment="1">
      <alignment textRotation="90" wrapText="1"/>
    </xf>
    <xf numFmtId="0" fontId="5" fillId="33" borderId="15" xfId="0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11" xfId="0" applyNumberFormat="1" applyFont="1" applyBorder="1" applyAlignment="1">
      <alignment/>
    </xf>
    <xf numFmtId="0" fontId="5" fillId="33" borderId="12" xfId="51" applyFont="1" applyFill="1" applyBorder="1" applyAlignment="1">
      <alignment textRotation="90" wrapText="1"/>
      <protection/>
    </xf>
    <xf numFmtId="0" fontId="4" fillId="0" borderId="0" xfId="0" applyFont="1" applyAlignment="1">
      <alignment/>
    </xf>
    <xf numFmtId="4" fontId="44" fillId="0" borderId="12" xfId="0" applyNumberFormat="1" applyFont="1" applyBorder="1" applyAlignment="1">
      <alignment/>
    </xf>
    <xf numFmtId="0" fontId="44" fillId="0" borderId="0" xfId="0" applyFont="1" applyAlignment="1">
      <alignment/>
    </xf>
    <xf numFmtId="4" fontId="44" fillId="0" borderId="15" xfId="0" applyNumberFormat="1" applyFont="1" applyBorder="1" applyAlignment="1">
      <alignment/>
    </xf>
    <xf numFmtId="4" fontId="45" fillId="0" borderId="12" xfId="0" applyNumberFormat="1" applyFont="1" applyBorder="1" applyAlignment="1">
      <alignment/>
    </xf>
    <xf numFmtId="4" fontId="45" fillId="0" borderId="13" xfId="0" applyNumberFormat="1" applyFont="1" applyBorder="1" applyAlignment="1">
      <alignment/>
    </xf>
    <xf numFmtId="4" fontId="45" fillId="0" borderId="14" xfId="0" applyNumberFormat="1" applyFont="1" applyBorder="1" applyAlignment="1">
      <alignment/>
    </xf>
    <xf numFmtId="4" fontId="44" fillId="0" borderId="13" xfId="0" applyNumberFormat="1" applyFont="1" applyBorder="1" applyAlignment="1">
      <alignment/>
    </xf>
    <xf numFmtId="4" fontId="44" fillId="0" borderId="14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4" fillId="33" borderId="12" xfId="51" applyFont="1" applyFill="1" applyBorder="1" applyAlignment="1">
      <alignment wrapText="1"/>
      <protection/>
    </xf>
    <xf numFmtId="0" fontId="4" fillId="33" borderId="13" xfId="51" applyFont="1" applyFill="1" applyBorder="1" applyAlignment="1">
      <alignment wrapText="1"/>
      <protection/>
    </xf>
    <xf numFmtId="0" fontId="4" fillId="33" borderId="14" xfId="51" applyFont="1" applyFill="1" applyBorder="1" applyAlignment="1">
      <alignment wrapText="1"/>
      <protection/>
    </xf>
    <xf numFmtId="0" fontId="4" fillId="33" borderId="15" xfId="51" applyFont="1" applyFill="1" applyBorder="1" applyAlignment="1">
      <alignment wrapText="1"/>
      <protection/>
    </xf>
    <xf numFmtId="0" fontId="4" fillId="33" borderId="16" xfId="51" applyFont="1" applyFill="1" applyBorder="1" applyAlignment="1">
      <alignment wrapText="1"/>
      <protection/>
    </xf>
    <xf numFmtId="0" fontId="44" fillId="0" borderId="12" xfId="51" applyFont="1" applyBorder="1" applyAlignment="1">
      <alignment/>
      <protection/>
    </xf>
    <xf numFmtId="0" fontId="44" fillId="0" borderId="13" xfId="51" applyFont="1" applyBorder="1">
      <alignment/>
      <protection/>
    </xf>
    <xf numFmtId="12" fontId="44" fillId="0" borderId="13" xfId="51" applyNumberFormat="1" applyFont="1" applyBorder="1">
      <alignment/>
      <protection/>
    </xf>
    <xf numFmtId="4" fontId="44" fillId="0" borderId="19" xfId="51" applyNumberFormat="1" applyFont="1" applyFill="1" applyBorder="1">
      <alignment/>
      <protection/>
    </xf>
    <xf numFmtId="4" fontId="44" fillId="0" borderId="12" xfId="51" applyNumberFormat="1" applyFont="1" applyBorder="1">
      <alignment/>
      <protection/>
    </xf>
    <xf numFmtId="4" fontId="44" fillId="0" borderId="20" xfId="51" applyNumberFormat="1" applyFont="1" applyBorder="1">
      <alignment/>
      <protection/>
    </xf>
    <xf numFmtId="0" fontId="44" fillId="0" borderId="16" xfId="51" applyFont="1" applyBorder="1" applyAlignment="1">
      <alignment/>
      <protection/>
    </xf>
    <xf numFmtId="4" fontId="44" fillId="0" borderId="17" xfId="51" applyNumberFormat="1" applyFont="1" applyBorder="1">
      <alignment/>
      <protection/>
    </xf>
    <xf numFmtId="4" fontId="44" fillId="0" borderId="16" xfId="51" applyNumberFormat="1" applyFont="1" applyBorder="1">
      <alignment/>
      <protection/>
    </xf>
    <xf numFmtId="4" fontId="44" fillId="0" borderId="22" xfId="51" applyNumberFormat="1" applyFont="1" applyBorder="1">
      <alignment/>
      <protection/>
    </xf>
    <xf numFmtId="4" fontId="44" fillId="0" borderId="15" xfId="51" applyNumberFormat="1" applyFont="1" applyBorder="1">
      <alignment/>
      <protection/>
    </xf>
    <xf numFmtId="4" fontId="44" fillId="0" borderId="23" xfId="51" applyNumberFormat="1" applyFont="1" applyBorder="1">
      <alignment/>
      <protection/>
    </xf>
    <xf numFmtId="0" fontId="44" fillId="0" borderId="15" xfId="51" applyFont="1" applyBorder="1" applyAlignment="1">
      <alignment/>
      <protection/>
    </xf>
    <xf numFmtId="0" fontId="44" fillId="0" borderId="14" xfId="51" applyFont="1" applyBorder="1" applyAlignment="1">
      <alignment/>
      <protection/>
    </xf>
    <xf numFmtId="0" fontId="44" fillId="0" borderId="24" xfId="51" applyFont="1" applyBorder="1" applyAlignment="1">
      <alignment/>
      <protection/>
    </xf>
    <xf numFmtId="4" fontId="45" fillId="0" borderId="16" xfId="51" applyNumberFormat="1" applyFont="1" applyBorder="1">
      <alignment/>
      <protection/>
    </xf>
    <xf numFmtId="4" fontId="45" fillId="0" borderId="12" xfId="51" applyNumberFormat="1" applyFont="1" applyBorder="1">
      <alignment/>
      <protection/>
    </xf>
    <xf numFmtId="4" fontId="45" fillId="0" borderId="13" xfId="51" applyNumberFormat="1" applyFont="1" applyBorder="1">
      <alignment/>
      <protection/>
    </xf>
    <xf numFmtId="4" fontId="45" fillId="0" borderId="14" xfId="51" applyNumberFormat="1" applyFont="1" applyBorder="1">
      <alignment/>
      <protection/>
    </xf>
    <xf numFmtId="12" fontId="44" fillId="0" borderId="14" xfId="51" applyNumberFormat="1" applyFont="1" applyBorder="1">
      <alignment/>
      <protection/>
    </xf>
    <xf numFmtId="4" fontId="44" fillId="0" borderId="19" xfId="51" applyNumberFormat="1" applyFont="1" applyBorder="1">
      <alignment/>
      <protection/>
    </xf>
    <xf numFmtId="4" fontId="44" fillId="0" borderId="21" xfId="51" applyNumberFormat="1" applyFont="1" applyBorder="1">
      <alignment/>
      <protection/>
    </xf>
    <xf numFmtId="0" fontId="44" fillId="0" borderId="19" xfId="51" applyFont="1" applyBorder="1">
      <alignment/>
      <protection/>
    </xf>
    <xf numFmtId="0" fontId="44" fillId="0" borderId="19" xfId="51" applyFont="1" applyBorder="1" applyAlignment="1">
      <alignment/>
      <protection/>
    </xf>
    <xf numFmtId="4" fontId="45" fillId="0" borderId="15" xfId="51" applyNumberFormat="1" applyFont="1" applyBorder="1">
      <alignment/>
      <protection/>
    </xf>
    <xf numFmtId="12" fontId="44" fillId="0" borderId="17" xfId="51" applyNumberFormat="1" applyFont="1" applyBorder="1">
      <alignment/>
      <protection/>
    </xf>
    <xf numFmtId="4" fontId="44" fillId="0" borderId="21" xfId="51" applyNumberFormat="1" applyFont="1" applyFill="1" applyBorder="1">
      <alignment/>
      <protection/>
    </xf>
    <xf numFmtId="0" fontId="44" fillId="0" borderId="14" xfId="51" applyFont="1" applyBorder="1">
      <alignment/>
      <protection/>
    </xf>
    <xf numFmtId="12" fontId="44" fillId="0" borderId="24" xfId="51" applyNumberFormat="1" applyFont="1" applyBorder="1">
      <alignment/>
      <protection/>
    </xf>
    <xf numFmtId="4" fontId="44" fillId="0" borderId="13" xfId="51" applyNumberFormat="1" applyFont="1" applyBorder="1">
      <alignment/>
      <protection/>
    </xf>
    <xf numFmtId="0" fontId="44" fillId="0" borderId="12" xfId="51" applyFont="1" applyBorder="1">
      <alignment/>
      <protection/>
    </xf>
    <xf numFmtId="12" fontId="44" fillId="0" borderId="12" xfId="51" applyNumberFormat="1" applyFont="1" applyBorder="1">
      <alignment/>
      <protection/>
    </xf>
    <xf numFmtId="4" fontId="44" fillId="0" borderId="12" xfId="51" applyNumberFormat="1" applyFont="1" applyFill="1" applyBorder="1">
      <alignment/>
      <protection/>
    </xf>
    <xf numFmtId="0" fontId="44" fillId="0" borderId="21" xfId="51" applyFont="1" applyBorder="1" applyAlignment="1">
      <alignment/>
      <protection/>
    </xf>
    <xf numFmtId="0" fontId="44" fillId="0" borderId="16" xfId="51" applyFont="1" applyBorder="1">
      <alignment/>
      <protection/>
    </xf>
    <xf numFmtId="12" fontId="44" fillId="0" borderId="16" xfId="51" applyNumberFormat="1" applyFont="1" applyBorder="1">
      <alignment/>
      <protection/>
    </xf>
    <xf numFmtId="4" fontId="44" fillId="0" borderId="16" xfId="51" applyNumberFormat="1" applyFont="1" applyFill="1" applyBorder="1">
      <alignment/>
      <protection/>
    </xf>
    <xf numFmtId="0" fontId="44" fillId="0" borderId="15" xfId="51" applyFont="1" applyBorder="1">
      <alignment/>
      <protection/>
    </xf>
    <xf numFmtId="12" fontId="44" fillId="0" borderId="15" xfId="51" applyNumberFormat="1" applyFont="1" applyBorder="1">
      <alignment/>
      <protection/>
    </xf>
    <xf numFmtId="4" fontId="44" fillId="0" borderId="15" xfId="51" applyNumberFormat="1" applyFont="1" applyFill="1" applyBorder="1">
      <alignment/>
      <protection/>
    </xf>
    <xf numFmtId="0" fontId="44" fillId="0" borderId="10" xfId="51" applyFont="1" applyBorder="1" applyAlignment="1">
      <alignment/>
      <protection/>
    </xf>
    <xf numFmtId="4" fontId="45" fillId="0" borderId="17" xfId="51" applyNumberFormat="1" applyFont="1" applyBorder="1">
      <alignment/>
      <protection/>
    </xf>
    <xf numFmtId="0" fontId="44" fillId="0" borderId="12" xfId="51" applyFont="1" applyFill="1" applyBorder="1">
      <alignment/>
      <protection/>
    </xf>
    <xf numFmtId="4" fontId="44" fillId="0" borderId="25" xfId="51" applyNumberFormat="1" applyFont="1" applyFill="1" applyBorder="1">
      <alignment/>
      <protection/>
    </xf>
    <xf numFmtId="4" fontId="44" fillId="0" borderId="13" xfId="51" applyNumberFormat="1" applyFont="1" applyFill="1" applyBorder="1">
      <alignment/>
      <protection/>
    </xf>
    <xf numFmtId="4" fontId="44" fillId="0" borderId="14" xfId="51" applyNumberFormat="1" applyFont="1" applyBorder="1">
      <alignment/>
      <protection/>
    </xf>
    <xf numFmtId="4" fontId="44" fillId="0" borderId="14" xfId="51" applyNumberFormat="1" applyFont="1" applyFill="1" applyBorder="1">
      <alignment/>
      <protection/>
    </xf>
    <xf numFmtId="0" fontId="44" fillId="0" borderId="13" xfId="51" applyFont="1" applyFill="1" applyBorder="1" applyAlignment="1">
      <alignment/>
      <protection/>
    </xf>
    <xf numFmtId="0" fontId="44" fillId="0" borderId="13" xfId="51" applyFont="1" applyBorder="1" applyAlignment="1">
      <alignment/>
      <protection/>
    </xf>
    <xf numFmtId="0" fontId="44" fillId="0" borderId="17" xfId="51" applyFont="1" applyFill="1" applyBorder="1" applyAlignment="1">
      <alignment/>
      <protection/>
    </xf>
    <xf numFmtId="0" fontId="4" fillId="0" borderId="12" xfId="51" applyFont="1" applyBorder="1" applyAlignment="1">
      <alignment/>
      <protection/>
    </xf>
    <xf numFmtId="0" fontId="44" fillId="0" borderId="12" xfId="51" applyFont="1" applyFill="1" applyBorder="1" applyAlignment="1">
      <alignment/>
      <protection/>
    </xf>
    <xf numFmtId="0" fontId="4" fillId="0" borderId="18" xfId="51" applyFont="1" applyBorder="1">
      <alignment/>
      <protection/>
    </xf>
    <xf numFmtId="4" fontId="4" fillId="0" borderId="18" xfId="51" applyNumberFormat="1" applyFont="1" applyBorder="1">
      <alignment/>
      <protection/>
    </xf>
    <xf numFmtId="0" fontId="5" fillId="33" borderId="15" xfId="51" applyFont="1" applyFill="1" applyBorder="1" applyAlignment="1">
      <alignment/>
      <protection/>
    </xf>
    <xf numFmtId="0" fontId="4" fillId="33" borderId="12" xfId="51" applyFont="1" applyFill="1" applyBorder="1" applyAlignment="1">
      <alignment wrapText="1"/>
      <protection/>
    </xf>
    <xf numFmtId="0" fontId="4" fillId="33" borderId="16" xfId="51" applyFont="1" applyFill="1" applyBorder="1" applyAlignment="1">
      <alignment/>
      <protection/>
    </xf>
    <xf numFmtId="0" fontId="4" fillId="33" borderId="15" xfId="51" applyFont="1" applyFill="1" applyBorder="1" applyAlignment="1">
      <alignment/>
      <protection/>
    </xf>
    <xf numFmtId="0" fontId="4" fillId="33" borderId="13" xfId="51" applyFont="1" applyFill="1" applyBorder="1" applyAlignment="1">
      <alignment/>
      <protection/>
    </xf>
    <xf numFmtId="0" fontId="4" fillId="33" borderId="14" xfId="51" applyFont="1" applyFill="1" applyBorder="1" applyAlignment="1">
      <alignment/>
      <protection/>
    </xf>
    <xf numFmtId="0" fontId="44" fillId="0" borderId="12" xfId="51" applyFont="1" applyBorder="1" applyAlignment="1">
      <alignment/>
      <protection/>
    </xf>
    <xf numFmtId="0" fontId="44" fillId="0" borderId="16" xfId="51" applyFont="1" applyBorder="1" applyAlignment="1">
      <alignment/>
      <protection/>
    </xf>
    <xf numFmtId="0" fontId="44" fillId="0" borderId="21" xfId="51" applyFont="1" applyBorder="1" applyAlignment="1">
      <alignment/>
      <protection/>
    </xf>
    <xf numFmtId="0" fontId="4" fillId="33" borderId="12" xfId="51" applyFont="1" applyFill="1" applyBorder="1" applyAlignment="1">
      <alignment/>
      <protection/>
    </xf>
    <xf numFmtId="0" fontId="4" fillId="34" borderId="12" xfId="51" applyFont="1" applyFill="1" applyBorder="1" applyAlignment="1">
      <alignment wrapText="1"/>
      <protection/>
    </xf>
    <xf numFmtId="0" fontId="4" fillId="34" borderId="16" xfId="51" applyFont="1" applyFill="1" applyBorder="1" applyAlignment="1">
      <alignment/>
      <protection/>
    </xf>
    <xf numFmtId="4" fontId="44" fillId="0" borderId="25" xfId="51" applyNumberFormat="1" applyFont="1" applyBorder="1">
      <alignment/>
      <protection/>
    </xf>
    <xf numFmtId="4" fontId="44" fillId="0" borderId="0" xfId="51" applyNumberFormat="1" applyFont="1" applyBorder="1">
      <alignment/>
      <protection/>
    </xf>
  </cellXfs>
  <cellStyles count="50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Normal 2" xfId="51"/>
    <cellStyle name="Output" xfId="52"/>
    <cellStyle name="Overskrift 1" xfId="53"/>
    <cellStyle name="Overskrift 2" xfId="54"/>
    <cellStyle name="Overskrift 3" xfId="55"/>
    <cellStyle name="Overskrift 4" xfId="56"/>
    <cellStyle name="Percent" xfId="57"/>
    <cellStyle name="Sammenkædet celle" xfId="58"/>
    <cellStyle name="Titel" xfId="59"/>
    <cellStyle name="Total" xfId="60"/>
    <cellStyle name="Ugyldig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P34" sqref="P34"/>
    </sheetView>
  </sheetViews>
  <sheetFormatPr defaultColWidth="9.140625" defaultRowHeight="12.75"/>
  <cols>
    <col min="1" max="1" width="26.8515625" style="0" customWidth="1"/>
    <col min="2" max="2" width="5.28125" style="0" customWidth="1"/>
    <col min="3" max="3" width="5.00390625" style="0" customWidth="1"/>
    <col min="4" max="4" width="14.57421875" style="0" customWidth="1"/>
    <col min="5" max="5" width="13.28125" style="0" customWidth="1"/>
    <col min="6" max="6" width="20.00390625" style="0" customWidth="1"/>
    <col min="7" max="7" width="10.00390625" style="0" customWidth="1"/>
    <col min="8" max="8" width="11.7109375" style="0" bestFit="1" customWidth="1"/>
    <col min="9" max="9" width="9.8515625" style="0" customWidth="1"/>
    <col min="10" max="10" width="10.140625" style="0" bestFit="1" customWidth="1"/>
    <col min="11" max="11" width="12.7109375" style="0" customWidth="1"/>
    <col min="12" max="12" width="16.57421875" style="0" customWidth="1"/>
  </cols>
  <sheetData>
    <row r="1" spans="1:11" s="1" customFormat="1" ht="15.75">
      <c r="A1" s="32" t="s">
        <v>55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9" ht="12.75">
      <c r="A2" s="1" t="s">
        <v>54</v>
      </c>
      <c r="B2" s="1"/>
      <c r="C2" s="1"/>
      <c r="E2" s="1" t="s">
        <v>54</v>
      </c>
      <c r="I2" s="16"/>
    </row>
    <row r="3" spans="1:9" ht="12.75">
      <c r="A3" s="1" t="s">
        <v>0</v>
      </c>
      <c r="B3" s="113">
        <v>962240</v>
      </c>
      <c r="C3" s="113"/>
      <c r="E3" t="s">
        <v>1</v>
      </c>
      <c r="F3" s="24">
        <v>171839</v>
      </c>
      <c r="G3" s="25" t="s">
        <v>2</v>
      </c>
      <c r="H3" s="25"/>
      <c r="I3" s="16"/>
    </row>
    <row r="4" spans="1:9" ht="12.75">
      <c r="A4" s="4" t="s">
        <v>3</v>
      </c>
      <c r="B4" s="113">
        <f>-J41</f>
        <v>-26929.52</v>
      </c>
      <c r="C4" s="113"/>
      <c r="E4" t="s">
        <v>4</v>
      </c>
      <c r="F4" s="5">
        <f>K41</f>
        <v>171531</v>
      </c>
      <c r="I4" s="16"/>
    </row>
    <row r="5" spans="1:9" ht="13.5" thickBot="1">
      <c r="A5" s="1" t="s">
        <v>5</v>
      </c>
      <c r="B5" s="114">
        <f>SUM(B3:B4)</f>
        <v>935310.48</v>
      </c>
      <c r="C5" s="114"/>
      <c r="E5" t="s">
        <v>41</v>
      </c>
      <c r="F5" s="6">
        <f>F3-F4</f>
        <v>308</v>
      </c>
      <c r="I5" s="16"/>
    </row>
    <row r="6" spans="1:3" ht="13.5" thickTop="1">
      <c r="A6" s="1"/>
      <c r="B6" s="2"/>
      <c r="C6" s="2"/>
    </row>
    <row r="7" spans="1:3" ht="12.75">
      <c r="A7" s="1"/>
      <c r="B7" s="1"/>
      <c r="C7" s="1"/>
    </row>
    <row r="8" spans="1:12" ht="12.75" customHeight="1">
      <c r="A8" s="194" t="s">
        <v>6</v>
      </c>
      <c r="B8" s="115" t="s">
        <v>7</v>
      </c>
      <c r="C8" s="115" t="s">
        <v>8</v>
      </c>
      <c r="D8" s="186" t="s">
        <v>52</v>
      </c>
      <c r="E8" s="186" t="s">
        <v>58</v>
      </c>
      <c r="F8" s="195" t="s">
        <v>59</v>
      </c>
      <c r="G8" s="186" t="s">
        <v>37</v>
      </c>
      <c r="H8" s="189" t="s">
        <v>10</v>
      </c>
      <c r="I8" s="190"/>
      <c r="J8" s="126" t="s">
        <v>11</v>
      </c>
      <c r="K8" s="126" t="s">
        <v>12</v>
      </c>
      <c r="L8" s="126" t="s">
        <v>13</v>
      </c>
    </row>
    <row r="9" spans="1:12" ht="25.5">
      <c r="A9" s="188"/>
      <c r="B9" s="185" t="s">
        <v>14</v>
      </c>
      <c r="C9" s="185"/>
      <c r="D9" s="187"/>
      <c r="E9" s="187" t="s">
        <v>15</v>
      </c>
      <c r="F9" s="196" t="s">
        <v>15</v>
      </c>
      <c r="G9" s="188"/>
      <c r="H9" s="127" t="s">
        <v>16</v>
      </c>
      <c r="I9" s="128" t="s">
        <v>17</v>
      </c>
      <c r="J9" s="129" t="s">
        <v>18</v>
      </c>
      <c r="K9" s="130" t="s">
        <v>19</v>
      </c>
      <c r="L9" s="130" t="s">
        <v>60</v>
      </c>
    </row>
    <row r="10" spans="1:12" s="48" customFormat="1" ht="12.75">
      <c r="A10" s="191" t="s">
        <v>20</v>
      </c>
      <c r="B10" s="132" t="s">
        <v>21</v>
      </c>
      <c r="C10" s="133">
        <v>0.3333333333333333</v>
      </c>
      <c r="D10" s="134">
        <v>65634</v>
      </c>
      <c r="E10" s="135">
        <v>21878</v>
      </c>
      <c r="F10" s="136">
        <v>26253.600000000002</v>
      </c>
      <c r="G10" s="136"/>
      <c r="H10" s="135"/>
      <c r="I10" s="135"/>
      <c r="J10" s="135"/>
      <c r="K10" s="135"/>
      <c r="L10" s="135"/>
    </row>
    <row r="11" spans="1:12" s="48" customFormat="1" ht="12.75">
      <c r="A11" s="192"/>
      <c r="B11" s="132" t="s">
        <v>22</v>
      </c>
      <c r="C11" s="133">
        <v>0.8888888888888888</v>
      </c>
      <c r="D11" s="138">
        <v>93294</v>
      </c>
      <c r="E11" s="139">
        <v>82928</v>
      </c>
      <c r="F11" s="140">
        <v>82928</v>
      </c>
      <c r="G11" s="140"/>
      <c r="H11" s="139"/>
      <c r="I11" s="139"/>
      <c r="J11" s="139"/>
      <c r="K11" s="139"/>
      <c r="L11" s="139"/>
    </row>
    <row r="12" spans="1:12" s="48" customFormat="1" ht="12.75">
      <c r="A12" s="192"/>
      <c r="B12" s="132" t="s">
        <v>23</v>
      </c>
      <c r="C12" s="133">
        <v>0.7142857142857143</v>
      </c>
      <c r="D12" s="138">
        <v>6980</v>
      </c>
      <c r="E12" s="141">
        <v>4985.714285714286</v>
      </c>
      <c r="F12" s="140">
        <v>4985.714285714286</v>
      </c>
      <c r="G12" s="142"/>
      <c r="H12" s="141"/>
      <c r="I12" s="141"/>
      <c r="J12" s="141"/>
      <c r="K12" s="141"/>
      <c r="L12" s="141"/>
    </row>
    <row r="13" spans="1:12" s="48" customFormat="1" ht="12.75">
      <c r="A13" s="143"/>
      <c r="B13" s="144" t="s">
        <v>24</v>
      </c>
      <c r="C13" s="145"/>
      <c r="D13" s="146">
        <v>165908</v>
      </c>
      <c r="E13" s="146">
        <v>109791.71428571429</v>
      </c>
      <c r="F13" s="148">
        <v>114167.3142857143</v>
      </c>
      <c r="G13" s="147">
        <f>$B$5*F13/$F$41</f>
        <v>127528.2516909973</v>
      </c>
      <c r="H13" s="148">
        <f>G13*10%</f>
        <v>12752.825169099731</v>
      </c>
      <c r="I13" s="148">
        <f>G13*90/100</f>
        <v>114775.42652189758</v>
      </c>
      <c r="J13" s="149">
        <v>0</v>
      </c>
      <c r="K13" s="148">
        <v>4136</v>
      </c>
      <c r="L13" s="148">
        <f>SUM(H13:K13)</f>
        <v>131664.2516909973</v>
      </c>
    </row>
    <row r="14" spans="1:12" s="48" customFormat="1" ht="12.75">
      <c r="A14" s="191" t="s">
        <v>25</v>
      </c>
      <c r="B14" s="132" t="s">
        <v>21</v>
      </c>
      <c r="C14" s="150">
        <v>0.3333333333333333</v>
      </c>
      <c r="D14" s="151">
        <v>611947.51</v>
      </c>
      <c r="E14" s="151">
        <v>203982.50333333333</v>
      </c>
      <c r="F14" s="136">
        <v>244779.00400000002</v>
      </c>
      <c r="G14" s="135"/>
      <c r="H14" s="135"/>
      <c r="I14" s="135"/>
      <c r="J14" s="135"/>
      <c r="K14" s="135"/>
      <c r="L14" s="135"/>
    </row>
    <row r="15" spans="1:12" s="48" customFormat="1" ht="12.75">
      <c r="A15" s="192"/>
      <c r="B15" s="132" t="s">
        <v>22</v>
      </c>
      <c r="C15" s="150">
        <v>0.8888888888888888</v>
      </c>
      <c r="D15" s="152">
        <v>41576.56</v>
      </c>
      <c r="E15" s="152">
        <v>36956.94222222222</v>
      </c>
      <c r="F15" s="140">
        <v>36956.94222222222</v>
      </c>
      <c r="G15" s="139"/>
      <c r="H15" s="139"/>
      <c r="I15" s="139"/>
      <c r="J15" s="139"/>
      <c r="K15" s="139"/>
      <c r="L15" s="139"/>
    </row>
    <row r="16" spans="1:12" s="48" customFormat="1" ht="12.75">
      <c r="A16" s="137"/>
      <c r="B16" s="153" t="s">
        <v>23</v>
      </c>
      <c r="C16" s="133">
        <v>0.7142857142857143</v>
      </c>
      <c r="D16" s="138">
        <v>6656.39</v>
      </c>
      <c r="E16" s="138">
        <v>4754.564285714286</v>
      </c>
      <c r="F16" s="140">
        <v>4754.564285714286</v>
      </c>
      <c r="G16" s="141"/>
      <c r="H16" s="141"/>
      <c r="I16" s="141"/>
      <c r="J16" s="141"/>
      <c r="K16" s="141"/>
      <c r="L16" s="141"/>
    </row>
    <row r="17" spans="1:12" s="48" customFormat="1" ht="12.75">
      <c r="A17" s="137"/>
      <c r="B17" s="154" t="s">
        <v>24</v>
      </c>
      <c r="C17" s="145"/>
      <c r="D17" s="155">
        <v>660180.4600000001</v>
      </c>
      <c r="E17" s="146">
        <v>245694.00984126984</v>
      </c>
      <c r="F17" s="148">
        <v>286490.51050793653</v>
      </c>
      <c r="G17" s="148">
        <f>$B$5*F17/$F$41</f>
        <v>320018.3358934469</v>
      </c>
      <c r="H17" s="148">
        <f>G17*10%</f>
        <v>32001.833589344693</v>
      </c>
      <c r="I17" s="148">
        <f>G17*90/100</f>
        <v>288016.50230410224</v>
      </c>
      <c r="J17" s="149">
        <v>10000</v>
      </c>
      <c r="K17" s="148">
        <v>60000</v>
      </c>
      <c r="L17" s="148">
        <f>SUM(H17:K17)</f>
        <v>390018.3358934469</v>
      </c>
    </row>
    <row r="18" spans="1:12" s="48" customFormat="1" ht="12.75">
      <c r="A18" s="131" t="s">
        <v>28</v>
      </c>
      <c r="B18" s="132" t="s">
        <v>21</v>
      </c>
      <c r="C18" s="156">
        <v>0.3333333333333333</v>
      </c>
      <c r="D18" s="157">
        <v>231519</v>
      </c>
      <c r="E18" s="135">
        <v>77173</v>
      </c>
      <c r="F18" s="197">
        <v>92607.6</v>
      </c>
      <c r="G18" s="146"/>
      <c r="H18" s="198"/>
      <c r="I18" s="139"/>
      <c r="J18" s="198"/>
      <c r="K18" s="139"/>
      <c r="L18" s="139"/>
    </row>
    <row r="19" spans="1:12" s="48" customFormat="1" ht="12.75">
      <c r="A19" s="137"/>
      <c r="B19" s="132" t="s">
        <v>22</v>
      </c>
      <c r="C19" s="133">
        <v>0.8888888888888888</v>
      </c>
      <c r="D19" s="138">
        <v>38942</v>
      </c>
      <c r="E19" s="141">
        <v>34615.11111111111</v>
      </c>
      <c r="F19" s="198">
        <v>34615.11111111111</v>
      </c>
      <c r="G19" s="146"/>
      <c r="H19" s="198"/>
      <c r="I19" s="139"/>
      <c r="J19" s="198"/>
      <c r="K19" s="139"/>
      <c r="L19" s="139"/>
    </row>
    <row r="20" spans="1:12" s="48" customFormat="1" ht="12.75">
      <c r="A20" s="137"/>
      <c r="B20" s="158" t="s">
        <v>23</v>
      </c>
      <c r="C20" s="159">
        <v>0.7142857142857143</v>
      </c>
      <c r="D20" s="160"/>
      <c r="E20" s="160">
        <v>0</v>
      </c>
      <c r="F20" s="198"/>
      <c r="G20" s="146"/>
      <c r="H20" s="198"/>
      <c r="I20" s="139"/>
      <c r="J20" s="198"/>
      <c r="K20" s="139"/>
      <c r="L20" s="139"/>
    </row>
    <row r="21" spans="1:12" s="48" customFormat="1" ht="12.75">
      <c r="A21" s="143"/>
      <c r="B21" s="144" t="s">
        <v>24</v>
      </c>
      <c r="C21" s="145"/>
      <c r="D21" s="146">
        <v>270461</v>
      </c>
      <c r="E21" s="146">
        <v>111788.11111111111</v>
      </c>
      <c r="F21" s="148">
        <v>127222.71111111112</v>
      </c>
      <c r="G21" s="148">
        <f>$B$5*F21/$F$41</f>
        <v>142111.51435852758</v>
      </c>
      <c r="H21" s="148">
        <f>G21*10%</f>
        <v>14211.151435852758</v>
      </c>
      <c r="I21" s="148">
        <f>G21*90/100</f>
        <v>127900.36292267483</v>
      </c>
      <c r="J21" s="149">
        <v>6000</v>
      </c>
      <c r="K21" s="148">
        <v>67500</v>
      </c>
      <c r="L21" s="148">
        <f>SUM(H21:K21)</f>
        <v>215611.51435852758</v>
      </c>
    </row>
    <row r="22" spans="1:12" s="48" customFormat="1" ht="12.75">
      <c r="A22" s="191" t="s">
        <v>35</v>
      </c>
      <c r="B22" s="161" t="s">
        <v>21</v>
      </c>
      <c r="C22" s="162">
        <v>0.3333333333333333</v>
      </c>
      <c r="D22" s="163">
        <v>96360</v>
      </c>
      <c r="E22" s="135">
        <v>32120</v>
      </c>
      <c r="F22" s="136">
        <v>38544</v>
      </c>
      <c r="G22" s="135"/>
      <c r="H22" s="139"/>
      <c r="I22" s="139"/>
      <c r="J22" s="135"/>
      <c r="K22" s="135"/>
      <c r="L22" s="135"/>
    </row>
    <row r="23" spans="1:12" s="48" customFormat="1" ht="12.75">
      <c r="A23" s="193"/>
      <c r="B23" s="165" t="s">
        <v>22</v>
      </c>
      <c r="C23" s="166">
        <v>0.8888888888888888</v>
      </c>
      <c r="D23" s="167">
        <v>59400</v>
      </c>
      <c r="E23" s="139">
        <v>52800</v>
      </c>
      <c r="F23" s="140">
        <v>52800</v>
      </c>
      <c r="G23" s="139"/>
      <c r="H23" s="139"/>
      <c r="I23" s="139"/>
      <c r="J23" s="139"/>
      <c r="K23" s="139"/>
      <c r="L23" s="140"/>
    </row>
    <row r="24" spans="1:12" s="48" customFormat="1" ht="12.75">
      <c r="A24" s="164"/>
      <c r="B24" s="168" t="s">
        <v>23</v>
      </c>
      <c r="C24" s="169">
        <v>0.7142857142857143</v>
      </c>
      <c r="D24" s="170">
        <v>9240</v>
      </c>
      <c r="E24" s="141">
        <v>6600</v>
      </c>
      <c r="F24" s="140">
        <v>6600</v>
      </c>
      <c r="G24" s="141"/>
      <c r="H24" s="141"/>
      <c r="I24" s="141"/>
      <c r="J24" s="141"/>
      <c r="K24" s="141"/>
      <c r="L24" s="141"/>
    </row>
    <row r="25" spans="1:12" s="48" customFormat="1" ht="12.75">
      <c r="A25" s="137"/>
      <c r="B25" s="143" t="s">
        <v>24</v>
      </c>
      <c r="C25" s="171"/>
      <c r="D25" s="155">
        <v>165000</v>
      </c>
      <c r="E25" s="155">
        <v>91520</v>
      </c>
      <c r="F25" s="148">
        <v>97944</v>
      </c>
      <c r="G25" s="147">
        <f aca="true" t="shared" si="0" ref="G25:G36">$B$5*F25/$F$41</f>
        <v>109406.33194159309</v>
      </c>
      <c r="H25" s="148">
        <f>G25*10%</f>
        <v>10940.633194159309</v>
      </c>
      <c r="I25" s="148">
        <f>G25*90/100</f>
        <v>98465.69874743378</v>
      </c>
      <c r="J25" s="172">
        <v>1000</v>
      </c>
      <c r="K25" s="155">
        <v>10294</v>
      </c>
      <c r="L25" s="148">
        <f>SUM(H25:K25)</f>
        <v>120700.33194159309</v>
      </c>
    </row>
    <row r="26" spans="1:12" s="48" customFormat="1" ht="13.5" customHeight="1">
      <c r="A26" s="173" t="s">
        <v>32</v>
      </c>
      <c r="B26" s="153" t="s">
        <v>21</v>
      </c>
      <c r="C26" s="162">
        <v>0.3333333333333333</v>
      </c>
      <c r="D26" s="174">
        <v>22794.91</v>
      </c>
      <c r="E26" s="135">
        <v>7598.303333333333</v>
      </c>
      <c r="F26" s="136">
        <v>9117.964</v>
      </c>
      <c r="G26" s="135">
        <f t="shared" si="0"/>
        <v>10185.034264635873</v>
      </c>
      <c r="H26" s="160">
        <f>G26*10%</f>
        <v>1018.5034264635874</v>
      </c>
      <c r="I26" s="160">
        <f>G26*90/100</f>
        <v>9166.530838172286</v>
      </c>
      <c r="J26" s="135">
        <v>1000</v>
      </c>
      <c r="K26" s="136">
        <v>1875</v>
      </c>
      <c r="L26" s="148">
        <f>SUM(H26:K26)</f>
        <v>13060.034264635873</v>
      </c>
    </row>
    <row r="27" spans="1:12" s="48" customFormat="1" ht="12.75">
      <c r="A27" s="132" t="s">
        <v>27</v>
      </c>
      <c r="B27" s="132" t="s">
        <v>21</v>
      </c>
      <c r="C27" s="133">
        <v>0.3333333333333333</v>
      </c>
      <c r="D27" s="175">
        <v>23245</v>
      </c>
      <c r="E27" s="160">
        <v>7748.333333333333</v>
      </c>
      <c r="F27" s="136">
        <v>9298</v>
      </c>
      <c r="G27" s="135">
        <f t="shared" si="0"/>
        <v>10386.13977776007</v>
      </c>
      <c r="H27" s="160">
        <f>G27*10%</f>
        <v>1038.613977776007</v>
      </c>
      <c r="I27" s="160">
        <f>G27*90/100</f>
        <v>9347.525799984063</v>
      </c>
      <c r="J27" s="176">
        <v>0</v>
      </c>
      <c r="K27" s="160">
        <v>8088</v>
      </c>
      <c r="L27" s="148">
        <f>SUM(H27:K27)</f>
        <v>18474.139777760072</v>
      </c>
    </row>
    <row r="28" spans="1:12" s="48" customFormat="1" ht="12.75">
      <c r="A28" s="132" t="s">
        <v>34</v>
      </c>
      <c r="B28" s="132" t="s">
        <v>21</v>
      </c>
      <c r="C28" s="169">
        <v>0.3333333333333333</v>
      </c>
      <c r="D28" s="177">
        <v>30014.76</v>
      </c>
      <c r="E28" s="160">
        <v>10004.919999999998</v>
      </c>
      <c r="F28" s="136">
        <v>12005.904</v>
      </c>
      <c r="G28" s="135">
        <f t="shared" si="0"/>
        <v>13410.948279454587</v>
      </c>
      <c r="H28" s="160">
        <f>G28*10%</f>
        <v>1341.0948279454587</v>
      </c>
      <c r="I28" s="160">
        <f>G28*90/100</f>
        <v>12069.853451509129</v>
      </c>
      <c r="J28" s="160">
        <v>2429.52</v>
      </c>
      <c r="K28" s="160">
        <v>0</v>
      </c>
      <c r="L28" s="148">
        <f>SUM(H28:K28)</f>
        <v>15840.468279454588</v>
      </c>
    </row>
    <row r="29" spans="1:12" s="48" customFormat="1" ht="12.75">
      <c r="A29" s="178" t="s">
        <v>26</v>
      </c>
      <c r="B29" s="179" t="s">
        <v>21</v>
      </c>
      <c r="C29" s="169">
        <v>0.3333333333333333</v>
      </c>
      <c r="D29" s="176">
        <v>42689.36</v>
      </c>
      <c r="E29" s="160">
        <v>14229.786666666667</v>
      </c>
      <c r="F29" s="136">
        <v>17075.744000000002</v>
      </c>
      <c r="G29" s="135">
        <f t="shared" si="0"/>
        <v>19074.108839884695</v>
      </c>
      <c r="H29" s="160">
        <f>G29*10%</f>
        <v>1907.4108839884695</v>
      </c>
      <c r="I29" s="160">
        <f>G29*90/100</f>
        <v>17166.697955896227</v>
      </c>
      <c r="J29" s="176">
        <v>3000</v>
      </c>
      <c r="K29" s="160">
        <v>5550</v>
      </c>
      <c r="L29" s="148">
        <f>SUM(H29:K29)</f>
        <v>27624.108839884695</v>
      </c>
    </row>
    <row r="30" spans="1:12" s="48" customFormat="1" ht="12.75">
      <c r="A30" s="168" t="s">
        <v>33</v>
      </c>
      <c r="B30" s="132" t="s">
        <v>21</v>
      </c>
      <c r="C30" s="133">
        <v>0.3333333333333333</v>
      </c>
      <c r="D30" s="176">
        <v>124073.73</v>
      </c>
      <c r="E30" s="160">
        <v>41357.909999999996</v>
      </c>
      <c r="F30" s="136">
        <v>49629.492</v>
      </c>
      <c r="G30" s="135">
        <f t="shared" si="0"/>
        <v>55437.60389451766</v>
      </c>
      <c r="H30" s="160">
        <f>G30*10%</f>
        <v>5543.760389451767</v>
      </c>
      <c r="I30" s="160">
        <f>G30*90/100</f>
        <v>49893.843505065895</v>
      </c>
      <c r="J30" s="176">
        <v>0</v>
      </c>
      <c r="K30" s="160">
        <v>6000</v>
      </c>
      <c r="L30" s="148">
        <f>SUM(H30:K30)</f>
        <v>61437.60389451766</v>
      </c>
    </row>
    <row r="31" spans="1:12" s="48" customFormat="1" ht="12.75">
      <c r="A31" s="179" t="s">
        <v>31</v>
      </c>
      <c r="B31" s="179" t="s">
        <v>21</v>
      </c>
      <c r="C31" s="169">
        <v>0.3333333333333333</v>
      </c>
      <c r="D31" s="176">
        <v>69460.51</v>
      </c>
      <c r="E31" s="160">
        <v>23153.50333333333</v>
      </c>
      <c r="F31" s="136">
        <v>27784.203999999998</v>
      </c>
      <c r="G31" s="135">
        <f t="shared" si="0"/>
        <v>31035.773968358837</v>
      </c>
      <c r="H31" s="160">
        <f>G31*10%</f>
        <v>3103.577396835884</v>
      </c>
      <c r="I31" s="160">
        <f>G31*90/100</f>
        <v>27932.196571522953</v>
      </c>
      <c r="J31" s="160">
        <v>0</v>
      </c>
      <c r="K31" s="160">
        <v>0</v>
      </c>
      <c r="L31" s="148">
        <f>SUM(H31:K31)</f>
        <v>31035.773968358837</v>
      </c>
    </row>
    <row r="32" spans="1:12" s="48" customFormat="1" ht="12.75">
      <c r="A32" s="179" t="s">
        <v>29</v>
      </c>
      <c r="B32" s="179" t="s">
        <v>22</v>
      </c>
      <c r="C32" s="133">
        <v>0.8888888888888888</v>
      </c>
      <c r="D32" s="175">
        <v>43508</v>
      </c>
      <c r="E32" s="160">
        <v>38673.777777777774</v>
      </c>
      <c r="F32" s="140">
        <v>38673.777777777774</v>
      </c>
      <c r="G32" s="135">
        <f t="shared" si="0"/>
        <v>43199.74851946992</v>
      </c>
      <c r="H32" s="160">
        <f>G32*10%</f>
        <v>4319.974851946992</v>
      </c>
      <c r="I32" s="160">
        <f>G32*90/100</f>
        <v>38879.773667522924</v>
      </c>
      <c r="J32" s="160">
        <v>0</v>
      </c>
      <c r="K32" s="160">
        <v>0</v>
      </c>
      <c r="L32" s="148">
        <f>SUM(H32:K32)</f>
        <v>43199.74851946992</v>
      </c>
    </row>
    <row r="33" spans="1:12" s="48" customFormat="1" ht="12.75">
      <c r="A33" s="179" t="s">
        <v>44</v>
      </c>
      <c r="B33" s="180" t="s">
        <v>21</v>
      </c>
      <c r="C33" s="133">
        <v>0.3333333333333333</v>
      </c>
      <c r="D33" s="176">
        <v>25706.97</v>
      </c>
      <c r="E33" s="160">
        <v>8568.99</v>
      </c>
      <c r="F33" s="136">
        <v>10282.788</v>
      </c>
      <c r="G33" s="135">
        <f t="shared" si="0"/>
        <v>11486.176970646799</v>
      </c>
      <c r="H33" s="160">
        <f>G33*10%</f>
        <v>1148.61769706468</v>
      </c>
      <c r="I33" s="160">
        <f>G33*90/100</f>
        <v>10337.55927358212</v>
      </c>
      <c r="J33" s="160">
        <v>0</v>
      </c>
      <c r="K33" s="160">
        <v>0</v>
      </c>
      <c r="L33" s="148">
        <f>SUM(H33:K33)</f>
        <v>11486.176970646799</v>
      </c>
    </row>
    <row r="34" spans="1:12" s="48" customFormat="1" ht="12.75">
      <c r="A34" s="161" t="s">
        <v>38</v>
      </c>
      <c r="B34" s="161" t="s">
        <v>21</v>
      </c>
      <c r="C34" s="133">
        <v>0.3333333333333333</v>
      </c>
      <c r="D34" s="160">
        <v>58622</v>
      </c>
      <c r="E34" s="160">
        <v>19540.666666666664</v>
      </c>
      <c r="F34" s="136">
        <v>23448.800000000003</v>
      </c>
      <c r="G34" s="135">
        <f t="shared" si="0"/>
        <v>26193.000045250636</v>
      </c>
      <c r="H34" s="160">
        <f>G34*10%</f>
        <v>2619.3000045250637</v>
      </c>
      <c r="I34" s="160">
        <f>G34*90/100</f>
        <v>23573.700040725573</v>
      </c>
      <c r="J34" s="160">
        <v>0</v>
      </c>
      <c r="K34" s="160">
        <v>8088</v>
      </c>
      <c r="L34" s="148">
        <f>SUM(H34:K34)</f>
        <v>34281.000045250636</v>
      </c>
    </row>
    <row r="35" spans="1:12" s="48" customFormat="1" ht="12.75">
      <c r="A35" s="179" t="s">
        <v>40</v>
      </c>
      <c r="B35" s="179" t="s">
        <v>21</v>
      </c>
      <c r="C35" s="169">
        <v>0.3333333333333333</v>
      </c>
      <c r="D35" s="176">
        <v>26301.6</v>
      </c>
      <c r="E35" s="160">
        <v>8767.199999999999</v>
      </c>
      <c r="F35" s="136">
        <v>10520.64</v>
      </c>
      <c r="G35" s="135">
        <f t="shared" si="0"/>
        <v>11751.864658151615</v>
      </c>
      <c r="H35" s="160">
        <f>G35*10%</f>
        <v>1175.1864658151615</v>
      </c>
      <c r="I35" s="160">
        <f>G35*90/100</f>
        <v>10576.678192336454</v>
      </c>
      <c r="J35" s="160">
        <v>0</v>
      </c>
      <c r="K35" s="160">
        <v>0</v>
      </c>
      <c r="L35" s="148">
        <f>SUM(H35:K35)</f>
        <v>11751.864658151615</v>
      </c>
    </row>
    <row r="36" spans="1:12" s="48" customFormat="1" ht="12.75">
      <c r="A36" s="179" t="s">
        <v>39</v>
      </c>
      <c r="B36" s="132" t="s">
        <v>21</v>
      </c>
      <c r="C36" s="133">
        <v>0.3333333333333333</v>
      </c>
      <c r="D36" s="176">
        <v>9144</v>
      </c>
      <c r="E36" s="160">
        <v>3048</v>
      </c>
      <c r="F36" s="136">
        <v>3657.6000000000004</v>
      </c>
      <c r="G36" s="135">
        <f t="shared" si="0"/>
        <v>4085.646897304285</v>
      </c>
      <c r="H36" s="160">
        <f>G36*10%</f>
        <v>408.56468973042854</v>
      </c>
      <c r="I36" s="160">
        <f>G36*90/100</f>
        <v>3677.0822075738565</v>
      </c>
      <c r="J36" s="176">
        <v>3500</v>
      </c>
      <c r="K36" s="160">
        <v>0</v>
      </c>
      <c r="L36" s="148">
        <f>SUM(H36:K36)</f>
        <v>7585.646897304285</v>
      </c>
    </row>
    <row r="37" spans="1:12" s="48" customFormat="1" ht="12.75">
      <c r="A37" s="181" t="s">
        <v>53</v>
      </c>
      <c r="B37" s="132"/>
      <c r="C37" s="133"/>
      <c r="D37" s="176"/>
      <c r="E37" s="160"/>
      <c r="F37" s="160"/>
      <c r="G37" s="160"/>
      <c r="H37" s="160"/>
      <c r="I37" s="160"/>
      <c r="J37" s="176"/>
      <c r="K37" s="160"/>
      <c r="L37" s="160"/>
    </row>
    <row r="38" spans="1:12" s="48" customFormat="1" ht="12.75">
      <c r="A38" s="132" t="s">
        <v>57</v>
      </c>
      <c r="B38" s="132" t="s">
        <v>21</v>
      </c>
      <c r="C38" s="133">
        <v>0.3333333333333333</v>
      </c>
      <c r="D38" s="160"/>
      <c r="E38" s="160">
        <v>0</v>
      </c>
      <c r="F38" s="136"/>
      <c r="G38" s="160">
        <v>0</v>
      </c>
      <c r="H38" s="160">
        <v>0</v>
      </c>
      <c r="I38" s="160">
        <v>0</v>
      </c>
      <c r="J38" s="160">
        <v>0</v>
      </c>
      <c r="K38" s="175">
        <v>0</v>
      </c>
      <c r="L38" s="160">
        <v>0</v>
      </c>
    </row>
    <row r="39" spans="1:12" s="48" customFormat="1" ht="12.75">
      <c r="A39" s="182" t="s">
        <v>56</v>
      </c>
      <c r="B39" s="132" t="s">
        <v>21</v>
      </c>
      <c r="C39" s="133">
        <v>0.3333333333333333</v>
      </c>
      <c r="D39" s="176"/>
      <c r="E39" s="160">
        <v>0</v>
      </c>
      <c r="F39" s="160"/>
      <c r="G39" s="160">
        <v>0</v>
      </c>
      <c r="H39" s="160">
        <v>0</v>
      </c>
      <c r="I39" s="160">
        <v>0</v>
      </c>
      <c r="J39" s="176">
        <v>0</v>
      </c>
      <c r="K39" s="160">
        <v>0</v>
      </c>
      <c r="L39" s="160">
        <v>0</v>
      </c>
    </row>
    <row r="40" spans="1:12" s="48" customFormat="1" ht="12.75">
      <c r="A40" s="179" t="s">
        <v>30</v>
      </c>
      <c r="B40" s="179" t="s">
        <v>21</v>
      </c>
      <c r="C40" s="169">
        <v>0.3333333333333333</v>
      </c>
      <c r="D40" s="176"/>
      <c r="E40" s="160">
        <v>0</v>
      </c>
      <c r="F40" s="160"/>
      <c r="G40" s="160">
        <v>0</v>
      </c>
      <c r="H40" s="160">
        <v>0</v>
      </c>
      <c r="I40" s="160">
        <v>0</v>
      </c>
      <c r="J40" s="160">
        <v>0</v>
      </c>
      <c r="K40" s="160">
        <v>0</v>
      </c>
      <c r="L40" s="160">
        <v>0</v>
      </c>
    </row>
    <row r="41" spans="1:12" s="23" customFormat="1" ht="19.5" customHeight="1" thickBot="1">
      <c r="A41" s="183" t="s">
        <v>36</v>
      </c>
      <c r="B41" s="183"/>
      <c r="C41" s="183"/>
      <c r="D41" s="184">
        <v>1737110.2999999998</v>
      </c>
      <c r="E41" s="184">
        <v>741485.2263492061</v>
      </c>
      <c r="F41" s="184">
        <v>837319.4496825398</v>
      </c>
      <c r="G41" s="184">
        <f>SUM(G10:G40)</f>
        <v>935310.48</v>
      </c>
      <c r="H41" s="184">
        <f>SUM(H10:H40)</f>
        <v>93531.04799999998</v>
      </c>
      <c r="I41" s="184">
        <f>SUM(I10:I40)</f>
        <v>841779.432</v>
      </c>
      <c r="J41" s="184">
        <f>SUM(J10:J40)</f>
        <v>26929.52</v>
      </c>
      <c r="K41" s="184">
        <f>SUM(K10:K40)</f>
        <v>171531</v>
      </c>
      <c r="L41" s="184">
        <f>SUM(L10:L40)</f>
        <v>1133770.9999999998</v>
      </c>
    </row>
    <row r="42" ht="13.5" hidden="1" thickTop="1"/>
    <row r="43" ht="12.75" hidden="1"/>
    <row r="44" ht="12.75" hidden="1"/>
    <row r="45" ht="13.5" thickTop="1"/>
    <row r="46" ht="12.75">
      <c r="H46" s="3"/>
    </row>
    <row r="47" ht="12.75">
      <c r="A47" s="31"/>
    </row>
  </sheetData>
  <sheetProtection/>
  <mergeCells count="14">
    <mergeCell ref="B3:C3"/>
    <mergeCell ref="B4:C4"/>
    <mergeCell ref="B5:C5"/>
    <mergeCell ref="B8:B9"/>
    <mergeCell ref="C8:C9"/>
    <mergeCell ref="E8:E9"/>
    <mergeCell ref="G8:G9"/>
    <mergeCell ref="H8:I8"/>
    <mergeCell ref="D8:D9"/>
    <mergeCell ref="F8:F9"/>
    <mergeCell ref="A14:A15"/>
    <mergeCell ref="A22:A23"/>
    <mergeCell ref="A10:A12"/>
    <mergeCell ref="A8:A9"/>
  </mergeCells>
  <printOptions/>
  <pageMargins left="0.75" right="0.75" top="1" bottom="1" header="0" footer="0"/>
  <pageSetup horizontalDpi="600" verticalDpi="600" orientation="landscape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19.7109375" style="0" customWidth="1"/>
    <col min="9" max="9" width="10.7109375" style="0" bestFit="1" customWidth="1"/>
  </cols>
  <sheetData>
    <row r="1" spans="1:5" ht="12.75">
      <c r="A1" s="28"/>
      <c r="B1" s="28"/>
      <c r="C1" s="28"/>
      <c r="D1" s="28"/>
      <c r="E1" s="28"/>
    </row>
    <row r="2" spans="1:5" ht="12.75">
      <c r="A2" s="28"/>
      <c r="B2" s="41"/>
      <c r="C2" s="42"/>
      <c r="D2" s="41"/>
      <c r="E2" s="41"/>
    </row>
    <row r="3" spans="1:5" ht="12.75">
      <c r="A3" s="28"/>
      <c r="B3" s="29"/>
      <c r="C3" s="29"/>
      <c r="D3" s="93" t="s">
        <v>46</v>
      </c>
      <c r="E3" s="29"/>
    </row>
    <row r="4" spans="1:6" ht="12.75">
      <c r="A4" s="28"/>
      <c r="B4" s="29">
        <v>55313</v>
      </c>
      <c r="C4" s="29">
        <v>167.5</v>
      </c>
      <c r="D4" s="16">
        <f>B4/C4</f>
        <v>330.2268656716418</v>
      </c>
      <c r="E4" s="29"/>
      <c r="F4" s="26"/>
    </row>
    <row r="5" spans="1:5" ht="12.75">
      <c r="A5" s="28"/>
      <c r="B5" s="29"/>
      <c r="C5" s="29"/>
      <c r="D5" s="29"/>
      <c r="E5" s="29"/>
    </row>
    <row r="6" spans="1:8" ht="12.75">
      <c r="A6" s="28"/>
      <c r="B6" s="29">
        <v>33023.41</v>
      </c>
      <c r="C6" s="29">
        <v>100</v>
      </c>
      <c r="D6" s="29">
        <f>B6/C6</f>
        <v>330.2341</v>
      </c>
      <c r="E6" s="29"/>
      <c r="F6" s="26"/>
      <c r="G6" s="26"/>
      <c r="H6" s="26"/>
    </row>
    <row r="7" spans="1:5" ht="12.75">
      <c r="A7" s="28"/>
      <c r="B7" s="29"/>
      <c r="C7" s="29"/>
      <c r="D7" s="29"/>
      <c r="E7" s="29"/>
    </row>
    <row r="8" spans="1:5" ht="12.75">
      <c r="A8" s="94" t="s">
        <v>47</v>
      </c>
      <c r="B8" s="28">
        <v>25</v>
      </c>
      <c r="C8" s="28">
        <v>330.23</v>
      </c>
      <c r="D8" s="28">
        <f>C8*B8</f>
        <v>8255.75</v>
      </c>
      <c r="E8" s="28">
        <f>D8/3</f>
        <v>2751.9166666666665</v>
      </c>
    </row>
    <row r="9" spans="1:9" ht="12.75">
      <c r="A9" s="28"/>
      <c r="B9" s="29"/>
      <c r="C9" s="29"/>
      <c r="D9" s="28"/>
      <c r="E9" s="29"/>
      <c r="F9" s="26"/>
      <c r="G9" s="26"/>
      <c r="H9" s="27"/>
      <c r="I9" s="27"/>
    </row>
    <row r="10" spans="1:8" ht="12.75">
      <c r="A10" s="30"/>
      <c r="B10" s="29"/>
      <c r="C10" s="29"/>
      <c r="D10" s="29"/>
      <c r="E10" s="29"/>
      <c r="H10" s="26"/>
    </row>
    <row r="11" spans="1:5" ht="12.75">
      <c r="A11" s="28"/>
      <c r="B11" s="29"/>
      <c r="C11" s="29"/>
      <c r="D11" s="29"/>
      <c r="E11" s="29"/>
    </row>
    <row r="12" spans="1:5" ht="12.75">
      <c r="A12" s="28"/>
      <c r="B12" s="29"/>
      <c r="C12" s="29"/>
      <c r="D12" s="29"/>
      <c r="E12" s="29"/>
    </row>
    <row r="13" spans="1:5" ht="12.75">
      <c r="A13" s="30"/>
      <c r="B13" s="29"/>
      <c r="C13" s="29"/>
      <c r="D13" s="29"/>
      <c r="E13" s="29"/>
    </row>
    <row r="14" spans="1:5" ht="12.75">
      <c r="A14" s="30"/>
      <c r="B14" s="29"/>
      <c r="C14" s="29"/>
      <c r="D14" s="29"/>
      <c r="E14" s="29"/>
    </row>
    <row r="15" spans="1:5" ht="12.75">
      <c r="A15" s="28"/>
      <c r="B15" s="28"/>
      <c r="C15" s="28"/>
      <c r="D15" s="28"/>
      <c r="E15" s="29"/>
    </row>
    <row r="16" ht="12.75">
      <c r="E16" s="26"/>
    </row>
    <row r="19" spans="2:5" ht="12.75">
      <c r="B19" s="26"/>
      <c r="C19" s="26"/>
      <c r="D19" s="26"/>
      <c r="E19" s="26"/>
    </row>
    <row r="20" ht="12.75">
      <c r="E20" s="26"/>
    </row>
    <row r="21" ht="12.75">
      <c r="E21" s="26"/>
    </row>
    <row r="24" spans="2:5" ht="12.75">
      <c r="B24" s="26"/>
      <c r="C24" s="26"/>
      <c r="D24" s="26"/>
      <c r="E24" s="26"/>
    </row>
    <row r="25" ht="12.75">
      <c r="E25" s="26"/>
    </row>
    <row r="26" ht="12.75">
      <c r="E26" s="2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zoomScalePageLayoutView="0" workbookViewId="0" topLeftCell="A16">
      <selection activeCell="Q18" sqref="Q18:Q42"/>
    </sheetView>
  </sheetViews>
  <sheetFormatPr defaultColWidth="9.140625" defaultRowHeight="12.75"/>
  <cols>
    <col min="1" max="1" width="26.57421875" style="0" customWidth="1"/>
    <col min="2" max="2" width="5.28125" style="0" hidden="1" customWidth="1"/>
    <col min="3" max="3" width="5.00390625" style="0" hidden="1" customWidth="1"/>
    <col min="4" max="4" width="14.57421875" style="0" hidden="1" customWidth="1"/>
    <col min="5" max="5" width="13.28125" style="0" hidden="1" customWidth="1"/>
    <col min="6" max="6" width="11.7109375" style="0" bestFit="1" customWidth="1"/>
    <col min="7" max="7" width="10.00390625" style="0" customWidth="1"/>
    <col min="8" max="8" width="11.7109375" style="0" bestFit="1" customWidth="1"/>
    <col min="9" max="9" width="9.8515625" style="0" customWidth="1"/>
    <col min="10" max="10" width="10.140625" style="0" bestFit="1" customWidth="1"/>
    <col min="11" max="11" width="11.7109375" style="0" bestFit="1" customWidth="1"/>
    <col min="12" max="12" width="10.00390625" style="3" customWidth="1"/>
  </cols>
  <sheetData>
    <row r="1" spans="1:12" s="1" customFormat="1" ht="15.75">
      <c r="A1" s="32" t="s">
        <v>45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9"/>
    </row>
    <row r="2" spans="1:9" ht="12.75">
      <c r="A2" s="1" t="s">
        <v>43</v>
      </c>
      <c r="B2" s="1"/>
      <c r="C2" s="1"/>
      <c r="E2" s="1" t="s">
        <v>43</v>
      </c>
      <c r="I2" s="16"/>
    </row>
    <row r="3" spans="1:9" ht="12.75">
      <c r="A3" s="1" t="s">
        <v>0</v>
      </c>
      <c r="B3" s="113">
        <v>952430</v>
      </c>
      <c r="C3" s="113"/>
      <c r="E3" t="s">
        <v>1</v>
      </c>
      <c r="F3" s="24">
        <v>170086</v>
      </c>
      <c r="G3" s="25" t="s">
        <v>2</v>
      </c>
      <c r="H3" s="25"/>
      <c r="I3" s="16"/>
    </row>
    <row r="4" spans="1:9" ht="12.75">
      <c r="A4" s="4" t="s">
        <v>3</v>
      </c>
      <c r="B4" s="113">
        <f>-I60</f>
        <v>-26929.52</v>
      </c>
      <c r="C4" s="113"/>
      <c r="E4" t="s">
        <v>4</v>
      </c>
      <c r="F4" s="5">
        <f>J60</f>
        <v>171531</v>
      </c>
      <c r="I4" s="16"/>
    </row>
    <row r="5" spans="1:9" ht="13.5" thickBot="1">
      <c r="A5" s="1" t="s">
        <v>5</v>
      </c>
      <c r="B5" s="114">
        <f>SUM(B3:B4)</f>
        <v>925500.48</v>
      </c>
      <c r="C5" s="114"/>
      <c r="E5" t="s">
        <v>41</v>
      </c>
      <c r="F5" s="6">
        <f>F3-F4</f>
        <v>-1445</v>
      </c>
      <c r="I5" s="16"/>
    </row>
    <row r="6" spans="1:3" ht="13.5" thickTop="1">
      <c r="A6" s="1"/>
      <c r="B6" s="2"/>
      <c r="C6" s="2"/>
    </row>
    <row r="7" spans="1:3" ht="12.75">
      <c r="A7" s="1"/>
      <c r="B7" s="1"/>
      <c r="C7" s="1"/>
    </row>
    <row r="8" spans="1:11" ht="12.75">
      <c r="A8" s="107" t="s">
        <v>6</v>
      </c>
      <c r="B8" s="111" t="s">
        <v>7</v>
      </c>
      <c r="C8" s="111" t="s">
        <v>8</v>
      </c>
      <c r="D8" s="105" t="s">
        <v>42</v>
      </c>
      <c r="E8" s="105" t="s">
        <v>9</v>
      </c>
      <c r="F8" s="105" t="s">
        <v>37</v>
      </c>
      <c r="G8" s="109" t="s">
        <v>10</v>
      </c>
      <c r="H8" s="110"/>
      <c r="I8" s="7" t="s">
        <v>11</v>
      </c>
      <c r="J8" s="7" t="s">
        <v>12</v>
      </c>
      <c r="K8" s="7" t="s">
        <v>13</v>
      </c>
    </row>
    <row r="9" spans="1:11" ht="25.5">
      <c r="A9" s="108"/>
      <c r="B9" s="112" t="s">
        <v>14</v>
      </c>
      <c r="C9" s="112"/>
      <c r="D9" s="106"/>
      <c r="E9" s="106" t="s">
        <v>15</v>
      </c>
      <c r="F9" s="108"/>
      <c r="G9" s="8" t="s">
        <v>16</v>
      </c>
      <c r="H9" s="9" t="s">
        <v>17</v>
      </c>
      <c r="I9" s="10" t="s">
        <v>18</v>
      </c>
      <c r="J9" s="11" t="s">
        <v>19</v>
      </c>
      <c r="K9" s="11" t="s">
        <v>48</v>
      </c>
    </row>
    <row r="10" spans="1:13" s="48" customFormat="1" ht="12.75">
      <c r="A10" s="102" t="s">
        <v>20</v>
      </c>
      <c r="B10" s="43" t="s">
        <v>21</v>
      </c>
      <c r="C10" s="44">
        <v>0.3333333333333333</v>
      </c>
      <c r="D10" s="45">
        <v>100340</v>
      </c>
      <c r="E10" s="46">
        <f>C10*D10</f>
        <v>33446.666666666664</v>
      </c>
      <c r="F10" s="47"/>
      <c r="G10" s="46"/>
      <c r="H10" s="46"/>
      <c r="I10" s="46"/>
      <c r="J10" s="46"/>
      <c r="K10" s="46"/>
      <c r="L10" s="100">
        <f>SUM(F13+I13)/2</f>
        <v>63764.12584549865</v>
      </c>
      <c r="M10" s="48" t="s">
        <v>49</v>
      </c>
    </row>
    <row r="11" spans="1:13" s="48" customFormat="1" ht="12.75">
      <c r="A11" s="103"/>
      <c r="B11" s="43" t="s">
        <v>22</v>
      </c>
      <c r="C11" s="44">
        <v>0.8888888888888888</v>
      </c>
      <c r="D11" s="49">
        <v>107655</v>
      </c>
      <c r="E11" s="50">
        <f>C11*D11</f>
        <v>95693.33333333333</v>
      </c>
      <c r="F11" s="51"/>
      <c r="G11" s="50"/>
      <c r="H11" s="50"/>
      <c r="I11" s="50"/>
      <c r="J11" s="50"/>
      <c r="K11" s="50"/>
      <c r="L11" s="100">
        <f>J13/2</f>
        <v>2068</v>
      </c>
      <c r="M11" s="48" t="s">
        <v>50</v>
      </c>
    </row>
    <row r="12" spans="1:13" s="48" customFormat="1" ht="12.75">
      <c r="A12" s="103"/>
      <c r="B12" s="43" t="s">
        <v>23</v>
      </c>
      <c r="C12" s="44">
        <v>0.7142857142857143</v>
      </c>
      <c r="D12" s="52">
        <v>0</v>
      </c>
      <c r="E12" s="53">
        <f>C12*D12</f>
        <v>0</v>
      </c>
      <c r="F12" s="54"/>
      <c r="G12" s="53"/>
      <c r="H12" s="53"/>
      <c r="I12" s="53"/>
      <c r="J12" s="53"/>
      <c r="K12" s="53"/>
      <c r="L12" s="100">
        <f>SUM(L10:L11)</f>
        <v>65832.12584549865</v>
      </c>
      <c r="M12" s="48" t="s">
        <v>51</v>
      </c>
    </row>
    <row r="13" spans="1:12" s="48" customFormat="1" ht="12.75">
      <c r="A13" s="55"/>
      <c r="B13" s="56" t="s">
        <v>24</v>
      </c>
      <c r="C13" s="57"/>
      <c r="D13" s="58">
        <f>SUM(D10:D12)</f>
        <v>207995</v>
      </c>
      <c r="E13" s="58">
        <f>SUM(E10:E12)</f>
        <v>129140</v>
      </c>
      <c r="F13" s="59">
        <f>'2014'!G13</f>
        <v>127528.2516909973</v>
      </c>
      <c r="G13" s="60">
        <f>F13*10%</f>
        <v>12752.825169099731</v>
      </c>
      <c r="H13" s="60">
        <f>F13*90/100</f>
        <v>114775.42652189758</v>
      </c>
      <c r="I13" s="61">
        <f>'2014'!J13</f>
        <v>0</v>
      </c>
      <c r="J13" s="60">
        <f>'2014'!K13</f>
        <v>4136</v>
      </c>
      <c r="K13" s="60">
        <f>F13+I13+J13</f>
        <v>131664.2516909973</v>
      </c>
      <c r="L13" s="100">
        <f>K13/2</f>
        <v>65832.12584549865</v>
      </c>
    </row>
    <row r="14" spans="1:17" s="48" customFormat="1" ht="12.75">
      <c r="A14" s="102" t="s">
        <v>25</v>
      </c>
      <c r="B14" s="43" t="s">
        <v>21</v>
      </c>
      <c r="C14" s="62">
        <v>0.3333333333333333</v>
      </c>
      <c r="D14" s="63">
        <v>546547.27</v>
      </c>
      <c r="E14" s="63">
        <f>C14*D14</f>
        <v>182182.42333333334</v>
      </c>
      <c r="F14" s="46"/>
      <c r="G14" s="46"/>
      <c r="H14" s="46"/>
      <c r="I14" s="46"/>
      <c r="J14" s="46"/>
      <c r="K14" s="46"/>
      <c r="L14" s="100">
        <f>SUM(F17+I17)/2</f>
        <v>165009.16794672346</v>
      </c>
      <c r="M14" s="48" t="s">
        <v>49</v>
      </c>
      <c r="Q14" s="118">
        <v>131664</v>
      </c>
    </row>
    <row r="15" spans="1:17" s="48" customFormat="1" ht="12.75">
      <c r="A15" s="103"/>
      <c r="B15" s="43" t="s">
        <v>22</v>
      </c>
      <c r="C15" s="62">
        <v>0.8888888888888888</v>
      </c>
      <c r="D15" s="49">
        <v>40288.21</v>
      </c>
      <c r="E15" s="49">
        <f>C15*D15</f>
        <v>35811.74222222222</v>
      </c>
      <c r="F15" s="50"/>
      <c r="G15" s="50"/>
      <c r="H15" s="50"/>
      <c r="I15" s="50"/>
      <c r="J15" s="50"/>
      <c r="K15" s="50"/>
      <c r="L15" s="100">
        <f>J17/2</f>
        <v>30000</v>
      </c>
      <c r="M15" s="48" t="s">
        <v>50</v>
      </c>
      <c r="Q15" s="118"/>
    </row>
    <row r="16" spans="1:17" s="48" customFormat="1" ht="12.75">
      <c r="A16" s="97"/>
      <c r="B16" s="64" t="s">
        <v>23</v>
      </c>
      <c r="C16" s="44">
        <v>0.7142857142857143</v>
      </c>
      <c r="D16" s="52">
        <v>6604.63</v>
      </c>
      <c r="E16" s="52">
        <f>C16*D16</f>
        <v>4717.592857142858</v>
      </c>
      <c r="F16" s="53"/>
      <c r="G16" s="53"/>
      <c r="H16" s="53"/>
      <c r="I16" s="53"/>
      <c r="J16" s="53"/>
      <c r="K16" s="53"/>
      <c r="L16" s="100">
        <f>SUM(L14:L15)</f>
        <v>195009.16794672346</v>
      </c>
      <c r="M16" s="48" t="s">
        <v>51</v>
      </c>
      <c r="Q16" s="118"/>
    </row>
    <row r="17" spans="1:17" s="48" customFormat="1" ht="12.75">
      <c r="A17" s="97"/>
      <c r="B17" s="65" t="s">
        <v>24</v>
      </c>
      <c r="C17" s="57"/>
      <c r="D17" s="66">
        <f>SUM(D14:D16)</f>
        <v>593440.11</v>
      </c>
      <c r="E17" s="58">
        <f>SUM(E14:E16)</f>
        <v>222711.7584126984</v>
      </c>
      <c r="F17" s="120">
        <f>'2014'!G17</f>
        <v>320018.3358934469</v>
      </c>
      <c r="G17" s="60">
        <f>F17*10%</f>
        <v>32001.833589344693</v>
      </c>
      <c r="H17" s="60">
        <f>F17*90/100</f>
        <v>288016.50230410224</v>
      </c>
      <c r="I17" s="122">
        <f>'2014'!J17</f>
        <v>10000</v>
      </c>
      <c r="J17" s="121">
        <f>'2014'!K17</f>
        <v>60000</v>
      </c>
      <c r="K17" s="60">
        <f>F17+I17+J17</f>
        <v>390018.3358934469</v>
      </c>
      <c r="L17" s="100">
        <f>K17/2</f>
        <v>195009.16794672346</v>
      </c>
      <c r="Q17" s="118"/>
    </row>
    <row r="18" spans="1:17" s="48" customFormat="1" ht="12.75">
      <c r="A18" s="96" t="s">
        <v>28</v>
      </c>
      <c r="B18" s="43" t="s">
        <v>21</v>
      </c>
      <c r="C18" s="67">
        <v>0.3333333333333333</v>
      </c>
      <c r="D18" s="68">
        <v>214127</v>
      </c>
      <c r="E18" s="46">
        <f>C18*D18</f>
        <v>71375.66666666666</v>
      </c>
      <c r="F18" s="69"/>
      <c r="G18" s="50"/>
      <c r="H18" s="50"/>
      <c r="I18" s="46"/>
      <c r="J18" s="46"/>
      <c r="K18" s="46"/>
      <c r="L18" s="100">
        <f>SUM(F21+I21)/2</f>
        <v>74055.75717926379</v>
      </c>
      <c r="M18" s="48" t="s">
        <v>49</v>
      </c>
      <c r="Q18" s="118"/>
    </row>
    <row r="19" spans="1:17" s="48" customFormat="1" ht="12.75">
      <c r="A19" s="97"/>
      <c r="B19" s="43" t="s">
        <v>22</v>
      </c>
      <c r="C19" s="44">
        <v>0.8888888888888888</v>
      </c>
      <c r="D19" s="52">
        <v>45694</v>
      </c>
      <c r="E19" s="53">
        <f>C19*D19</f>
        <v>40616.88888888888</v>
      </c>
      <c r="F19" s="70"/>
      <c r="G19" s="53"/>
      <c r="H19" s="53"/>
      <c r="I19" s="53"/>
      <c r="J19" s="53"/>
      <c r="K19" s="53"/>
      <c r="L19" s="100">
        <f>J21/2</f>
        <v>33750</v>
      </c>
      <c r="M19" s="48" t="s">
        <v>50</v>
      </c>
      <c r="Q19" s="118"/>
    </row>
    <row r="20" spans="1:17" s="48" customFormat="1" ht="12.75">
      <c r="A20" s="97"/>
      <c r="B20" s="71" t="s">
        <v>23</v>
      </c>
      <c r="C20" s="72">
        <v>0.7142857142857143</v>
      </c>
      <c r="D20" s="73">
        <v>0</v>
      </c>
      <c r="E20" s="73">
        <f>C20*D20</f>
        <v>0</v>
      </c>
      <c r="F20" s="74"/>
      <c r="G20" s="53"/>
      <c r="H20" s="53"/>
      <c r="I20" s="52"/>
      <c r="J20" s="53"/>
      <c r="K20" s="53"/>
      <c r="L20" s="100">
        <f>SUM(L18:L19)</f>
        <v>107805.75717926379</v>
      </c>
      <c r="M20" s="48" t="s">
        <v>51</v>
      </c>
      <c r="Q20" s="118"/>
    </row>
    <row r="21" spans="1:17" s="48" customFormat="1" ht="12.75">
      <c r="A21" s="55"/>
      <c r="B21" s="56" t="s">
        <v>24</v>
      </c>
      <c r="C21" s="57"/>
      <c r="D21" s="58">
        <f>SUM(D18:D20)</f>
        <v>259821</v>
      </c>
      <c r="E21" s="58">
        <f>SUM(E18:E20)</f>
        <v>111992.55555555553</v>
      </c>
      <c r="F21" s="120">
        <f>'2014'!G21</f>
        <v>142111.51435852758</v>
      </c>
      <c r="G21" s="60">
        <f>F21*10%</f>
        <v>14211.151435852758</v>
      </c>
      <c r="H21" s="60">
        <f>F21*90/100</f>
        <v>127900.36292267483</v>
      </c>
      <c r="I21" s="122">
        <f>'2014'!J21</f>
        <v>6000</v>
      </c>
      <c r="J21" s="121">
        <f>'2014'!K21</f>
        <v>67500</v>
      </c>
      <c r="K21" s="60">
        <f>F21+I21+J21</f>
        <v>215611.51435852758</v>
      </c>
      <c r="L21" s="100">
        <f>K21/2</f>
        <v>107805.75717926379</v>
      </c>
      <c r="Q21" s="118"/>
    </row>
    <row r="22" spans="1:17" s="48" customFormat="1" ht="12.75">
      <c r="A22" s="102" t="s">
        <v>35</v>
      </c>
      <c r="B22" s="75" t="s">
        <v>21</v>
      </c>
      <c r="C22" s="76">
        <v>0.3333333333333333</v>
      </c>
      <c r="D22" s="77">
        <v>97415</v>
      </c>
      <c r="E22" s="46">
        <f>C22*D22</f>
        <v>32471.666666666664</v>
      </c>
      <c r="F22" s="46"/>
      <c r="G22" s="50"/>
      <c r="H22" s="50"/>
      <c r="I22" s="46"/>
      <c r="J22" s="46"/>
      <c r="K22" s="46"/>
      <c r="L22" s="100">
        <f>SUM(F25+I25)/2</f>
        <v>55203.165970796545</v>
      </c>
      <c r="M22" s="48" t="s">
        <v>49</v>
      </c>
      <c r="Q22" s="118"/>
    </row>
    <row r="23" spans="1:17" s="48" customFormat="1" ht="12.75">
      <c r="A23" s="104"/>
      <c r="B23" s="78" t="s">
        <v>22</v>
      </c>
      <c r="C23" s="79">
        <v>0.8888888888888888</v>
      </c>
      <c r="D23" s="80">
        <v>52504</v>
      </c>
      <c r="E23" s="50">
        <f>C23*D23</f>
        <v>46670.22222222222</v>
      </c>
      <c r="F23" s="50"/>
      <c r="G23" s="50"/>
      <c r="H23" s="50"/>
      <c r="I23" s="50"/>
      <c r="J23" s="50"/>
      <c r="K23" s="51"/>
      <c r="L23" s="100">
        <f>J25/2</f>
        <v>5147</v>
      </c>
      <c r="M23" s="48" t="s">
        <v>50</v>
      </c>
      <c r="Q23" s="118"/>
    </row>
    <row r="24" spans="1:17" s="48" customFormat="1" ht="12.75">
      <c r="A24" s="98"/>
      <c r="B24" s="81" t="s">
        <v>23</v>
      </c>
      <c r="C24" s="82">
        <v>0.7142857142857143</v>
      </c>
      <c r="D24" s="83">
        <v>13870</v>
      </c>
      <c r="E24" s="53">
        <f>C24*D24</f>
        <v>9907.142857142857</v>
      </c>
      <c r="F24" s="53"/>
      <c r="G24" s="53"/>
      <c r="H24" s="53"/>
      <c r="I24" s="53"/>
      <c r="J24" s="53"/>
      <c r="K24" s="53"/>
      <c r="L24" s="100">
        <f>SUM(L22:L23)</f>
        <v>60350.165970796545</v>
      </c>
      <c r="M24" s="48" t="s">
        <v>51</v>
      </c>
      <c r="Q24" s="118"/>
    </row>
    <row r="25" spans="1:17" s="48" customFormat="1" ht="12.75">
      <c r="A25" s="97"/>
      <c r="B25" s="55" t="s">
        <v>24</v>
      </c>
      <c r="C25" s="84"/>
      <c r="D25" s="66">
        <f>SUM(D22:D24)</f>
        <v>163789</v>
      </c>
      <c r="E25" s="66">
        <f>SUM(E22:E24)</f>
        <v>89049.03174603173</v>
      </c>
      <c r="F25" s="120">
        <f>'2014'!G25</f>
        <v>109406.33194159309</v>
      </c>
      <c r="G25" s="66">
        <f>F25*10%</f>
        <v>10940.633194159309</v>
      </c>
      <c r="H25" s="66">
        <f>F25*90/100</f>
        <v>98465.69874743378</v>
      </c>
      <c r="I25" s="122">
        <f>'2014'!J25</f>
        <v>1000</v>
      </c>
      <c r="J25" s="121">
        <f>'2014'!K25</f>
        <v>10294</v>
      </c>
      <c r="K25" s="66">
        <f>F25+I25+J25</f>
        <v>120700.33194159309</v>
      </c>
      <c r="L25" s="100">
        <f>K25/2</f>
        <v>60350.165970796545</v>
      </c>
      <c r="Q25" s="118"/>
    </row>
    <row r="26" spans="1:17" s="48" customFormat="1" ht="13.5" customHeight="1">
      <c r="A26" s="85" t="s">
        <v>32</v>
      </c>
      <c r="B26" s="64" t="s">
        <v>21</v>
      </c>
      <c r="C26" s="76">
        <v>0.3333333333333333</v>
      </c>
      <c r="D26" s="86">
        <v>22794.91</v>
      </c>
      <c r="E26" s="46">
        <f>D26*C26</f>
        <v>7598.303333333333</v>
      </c>
      <c r="F26" s="117">
        <f>'2014'!G26</f>
        <v>10185.034264635873</v>
      </c>
      <c r="G26" s="119">
        <f>F26*10%</f>
        <v>1018.5034264635874</v>
      </c>
      <c r="H26" s="119">
        <f>F26*90/100</f>
        <v>9166.530838172286</v>
      </c>
      <c r="I26" s="124">
        <f>'2014'!J26</f>
        <v>1000</v>
      </c>
      <c r="J26" s="123">
        <f>'2014'!K26</f>
        <v>1875</v>
      </c>
      <c r="K26" s="119">
        <f>F26+I26+J26</f>
        <v>13060.034264635873</v>
      </c>
      <c r="L26" s="100"/>
      <c r="Q26" s="118"/>
    </row>
    <row r="27" spans="1:17" s="48" customFormat="1" ht="12.75">
      <c r="A27" s="43" t="s">
        <v>27</v>
      </c>
      <c r="B27" s="43" t="s">
        <v>21</v>
      </c>
      <c r="C27" s="44">
        <v>0.3333333333333333</v>
      </c>
      <c r="D27" s="87">
        <v>33023.41</v>
      </c>
      <c r="E27" s="73">
        <f>C27*D27</f>
        <v>11007.803333333333</v>
      </c>
      <c r="F27" s="117">
        <f>'2014'!G27</f>
        <v>10386.13977776007</v>
      </c>
      <c r="G27" s="119">
        <f>F27*10%</f>
        <v>1038.613977776007</v>
      </c>
      <c r="H27" s="119">
        <f>F27*90/100</f>
        <v>9347.525799984063</v>
      </c>
      <c r="I27" s="124">
        <f>'2014'!J27</f>
        <v>0</v>
      </c>
      <c r="J27" s="123">
        <f>'2014'!K27</f>
        <v>8088</v>
      </c>
      <c r="K27" s="119">
        <f>F27+I27+J27</f>
        <v>18474.139777760072</v>
      </c>
      <c r="L27" s="100"/>
      <c r="Q27" s="118"/>
    </row>
    <row r="28" spans="1:17" s="48" customFormat="1" ht="12.75">
      <c r="A28" s="43" t="s">
        <v>34</v>
      </c>
      <c r="B28" s="43" t="s">
        <v>21</v>
      </c>
      <c r="C28" s="82">
        <v>0.3333333333333333</v>
      </c>
      <c r="D28" s="89">
        <v>34192.08</v>
      </c>
      <c r="E28" s="73">
        <f>C28*D28</f>
        <v>11397.36</v>
      </c>
      <c r="F28" s="117">
        <f>'2014'!G28</f>
        <v>13410.948279454587</v>
      </c>
      <c r="G28" s="119">
        <f>F28*10%</f>
        <v>1341.0948279454587</v>
      </c>
      <c r="H28" s="119">
        <f>F28*90/100</f>
        <v>12069.853451509129</v>
      </c>
      <c r="I28" s="124">
        <f>'2014'!J28</f>
        <v>2429.52</v>
      </c>
      <c r="J28" s="123">
        <f>'2014'!K28</f>
        <v>0</v>
      </c>
      <c r="K28" s="119">
        <f>F28+I28+J28</f>
        <v>15840.468279454588</v>
      </c>
      <c r="L28" s="100"/>
      <c r="Q28" s="118"/>
    </row>
    <row r="29" spans="1:17" s="48" customFormat="1" ht="12.75">
      <c r="A29" s="43"/>
      <c r="B29" s="43"/>
      <c r="C29" s="82"/>
      <c r="D29" s="89"/>
      <c r="E29" s="73"/>
      <c r="F29" s="46"/>
      <c r="G29" s="73"/>
      <c r="H29" s="73"/>
      <c r="I29" s="88"/>
      <c r="J29" s="73"/>
      <c r="K29" s="73"/>
      <c r="L29" s="100">
        <f>SUM(F32+I32)/2</f>
        <v>11037.054419942348</v>
      </c>
      <c r="M29" s="48" t="s">
        <v>49</v>
      </c>
      <c r="Q29" s="118"/>
    </row>
    <row r="30" spans="1:17" s="48" customFormat="1" ht="12.75">
      <c r="A30" s="43"/>
      <c r="B30" s="43"/>
      <c r="C30" s="82"/>
      <c r="D30" s="89"/>
      <c r="E30" s="73"/>
      <c r="F30" s="46"/>
      <c r="G30" s="73"/>
      <c r="H30" s="73"/>
      <c r="I30" s="88"/>
      <c r="J30" s="73"/>
      <c r="K30" s="73"/>
      <c r="L30" s="100">
        <f>J32/2</f>
        <v>2775</v>
      </c>
      <c r="M30" s="48" t="s">
        <v>50</v>
      </c>
      <c r="Q30" s="118"/>
    </row>
    <row r="31" spans="1:19" s="48" customFormat="1" ht="12.75">
      <c r="A31" s="43"/>
      <c r="B31" s="43"/>
      <c r="C31" s="82"/>
      <c r="D31" s="89"/>
      <c r="E31" s="73"/>
      <c r="F31" s="46"/>
      <c r="G31" s="73"/>
      <c r="H31" s="73"/>
      <c r="I31" s="88"/>
      <c r="J31" s="73"/>
      <c r="K31" s="73"/>
      <c r="L31" s="100">
        <f>SUM(L29:L30)</f>
        <v>13812.054419942348</v>
      </c>
      <c r="M31" s="48" t="s">
        <v>51</v>
      </c>
      <c r="Q31" s="118"/>
      <c r="S31" s="118"/>
    </row>
    <row r="32" spans="1:19" s="48" customFormat="1" ht="12.75">
      <c r="A32" s="90" t="s">
        <v>26</v>
      </c>
      <c r="B32" s="90" t="s">
        <v>21</v>
      </c>
      <c r="C32" s="82">
        <v>0.3333333333333333</v>
      </c>
      <c r="D32" s="88">
        <v>40037.05</v>
      </c>
      <c r="E32" s="73">
        <f>C32*D32</f>
        <v>13345.683333333334</v>
      </c>
      <c r="F32" s="46">
        <f>'2014'!G29</f>
        <v>19074.108839884695</v>
      </c>
      <c r="G32" s="73">
        <f>F32*10%</f>
        <v>1907.4108839884695</v>
      </c>
      <c r="H32" s="73">
        <f>F32*90/100</f>
        <v>17166.697955896227</v>
      </c>
      <c r="I32" s="88">
        <f>'2014'!J29</f>
        <v>3000</v>
      </c>
      <c r="J32" s="124">
        <f>'2014'!K29</f>
        <v>5550</v>
      </c>
      <c r="K32" s="73">
        <f>F32+I32+J32</f>
        <v>27624.108839884695</v>
      </c>
      <c r="L32" s="100">
        <f>K32/2</f>
        <v>13812.054419942348</v>
      </c>
      <c r="Q32" s="118"/>
      <c r="S32" s="118"/>
    </row>
    <row r="33" spans="1:19" s="48" customFormat="1" ht="12.75">
      <c r="A33" s="81" t="s">
        <v>33</v>
      </c>
      <c r="B33" s="43" t="s">
        <v>21</v>
      </c>
      <c r="C33" s="44">
        <v>0.3333333333333333</v>
      </c>
      <c r="D33" s="88">
        <v>116569.71</v>
      </c>
      <c r="E33" s="73">
        <f>C33*D33</f>
        <v>38856.57</v>
      </c>
      <c r="F33" s="117">
        <f>'2014'!G30</f>
        <v>55437.60389451766</v>
      </c>
      <c r="G33" s="73">
        <f>F33*10%</f>
        <v>5543.760389451767</v>
      </c>
      <c r="H33" s="73">
        <f>F33*90/100</f>
        <v>49893.843505065895</v>
      </c>
      <c r="I33" s="124">
        <f>'2014'!J30</f>
        <v>0</v>
      </c>
      <c r="J33" s="124">
        <f>'2014'!K30</f>
        <v>6000</v>
      </c>
      <c r="K33" s="73">
        <f>F33+I33+J33</f>
        <v>61437.60389451766</v>
      </c>
      <c r="Q33" s="118"/>
      <c r="S33" s="118"/>
    </row>
    <row r="34" spans="1:19" s="48" customFormat="1" ht="12.75">
      <c r="A34" s="90" t="s">
        <v>31</v>
      </c>
      <c r="B34" s="90" t="s">
        <v>21</v>
      </c>
      <c r="C34" s="82">
        <v>0.3333333333333333</v>
      </c>
      <c r="D34" s="88">
        <v>55313.73</v>
      </c>
      <c r="E34" s="73">
        <f>C34*D34</f>
        <v>18437.91</v>
      </c>
      <c r="F34" s="117">
        <f>'2014'!G31</f>
        <v>31035.773968358837</v>
      </c>
      <c r="G34" s="73">
        <f>F34*10%</f>
        <v>3103.577396835884</v>
      </c>
      <c r="H34" s="73">
        <f>F34*90/100</f>
        <v>27932.196571522953</v>
      </c>
      <c r="I34" s="124">
        <f>'2014'!J31</f>
        <v>0</v>
      </c>
      <c r="J34" s="124">
        <f>'2014'!K31</f>
        <v>0</v>
      </c>
      <c r="K34" s="73">
        <f>F34+I34+J34</f>
        <v>31035.773968358837</v>
      </c>
      <c r="Q34" s="118"/>
      <c r="S34" s="118"/>
    </row>
    <row r="35" spans="1:19" s="48" customFormat="1" ht="12.75">
      <c r="A35" s="90"/>
      <c r="B35" s="90"/>
      <c r="C35" s="82"/>
      <c r="D35" s="88"/>
      <c r="E35" s="73"/>
      <c r="F35" s="46"/>
      <c r="G35" s="73"/>
      <c r="H35" s="73"/>
      <c r="I35" s="73"/>
      <c r="J35" s="73"/>
      <c r="K35" s="73"/>
      <c r="L35" s="100">
        <f>SUM(F38+I38)/2</f>
        <v>21599.87425973496</v>
      </c>
      <c r="M35" s="48" t="s">
        <v>49</v>
      </c>
      <c r="Q35" s="118"/>
      <c r="S35" s="118"/>
    </row>
    <row r="36" spans="1:19" s="48" customFormat="1" ht="12.75">
      <c r="A36" s="90"/>
      <c r="B36" s="90"/>
      <c r="C36" s="82"/>
      <c r="D36" s="88"/>
      <c r="E36" s="73"/>
      <c r="F36" s="46"/>
      <c r="G36" s="73"/>
      <c r="H36" s="73"/>
      <c r="I36" s="73"/>
      <c r="J36" s="73"/>
      <c r="K36" s="73"/>
      <c r="L36" s="100">
        <f>J38/2</f>
        <v>0</v>
      </c>
      <c r="M36" s="48" t="s">
        <v>50</v>
      </c>
      <c r="Q36" s="118"/>
      <c r="S36" s="118"/>
    </row>
    <row r="37" spans="1:19" s="48" customFormat="1" ht="12.75">
      <c r="A37" s="90"/>
      <c r="B37" s="90"/>
      <c r="C37" s="82"/>
      <c r="D37" s="88"/>
      <c r="E37" s="73"/>
      <c r="F37" s="46"/>
      <c r="G37" s="73"/>
      <c r="H37" s="73"/>
      <c r="I37" s="73"/>
      <c r="J37" s="73"/>
      <c r="K37" s="73"/>
      <c r="L37" s="100">
        <f>SUM(L35:L36)</f>
        <v>21599.87425973496</v>
      </c>
      <c r="M37" s="48" t="s">
        <v>51</v>
      </c>
      <c r="Q37" s="118"/>
      <c r="S37" s="118"/>
    </row>
    <row r="38" spans="1:19" s="48" customFormat="1" ht="12.75">
      <c r="A38" s="90" t="s">
        <v>29</v>
      </c>
      <c r="B38" s="90" t="s">
        <v>22</v>
      </c>
      <c r="C38" s="44">
        <v>0.8888888888888888</v>
      </c>
      <c r="D38" s="87">
        <v>43155</v>
      </c>
      <c r="E38" s="73">
        <f>C38*D38</f>
        <v>38360</v>
      </c>
      <c r="F38" s="73">
        <f>'2014'!G32</f>
        <v>43199.74851946992</v>
      </c>
      <c r="G38" s="73">
        <f>F38*10%</f>
        <v>4319.974851946992</v>
      </c>
      <c r="H38" s="73">
        <f>F38*90/100</f>
        <v>38879.773667522924</v>
      </c>
      <c r="I38" s="73">
        <f>'2014'!J32</f>
        <v>0</v>
      </c>
      <c r="J38" s="123">
        <f>'2014'!K32</f>
        <v>0</v>
      </c>
      <c r="K38" s="73">
        <f>F38+I38+J38</f>
        <v>43199.74851946992</v>
      </c>
      <c r="L38" s="100">
        <f>K38/2</f>
        <v>21599.87425973496</v>
      </c>
      <c r="Q38" s="118"/>
      <c r="S38" s="118"/>
    </row>
    <row r="39" spans="1:19" s="48" customFormat="1" ht="12.75">
      <c r="A39" s="125" t="s">
        <v>44</v>
      </c>
      <c r="B39" s="43" t="s">
        <v>21</v>
      </c>
      <c r="C39" s="44">
        <v>0.3333333333333333</v>
      </c>
      <c r="D39" s="73">
        <v>17832.48</v>
      </c>
      <c r="E39" s="73">
        <f>C39*D39</f>
        <v>5944.16</v>
      </c>
      <c r="F39" s="123">
        <f>'2014'!G33</f>
        <v>11486.176970646799</v>
      </c>
      <c r="G39" s="73">
        <f>F39*10%</f>
        <v>1148.61769706468</v>
      </c>
      <c r="H39" s="73">
        <f>F39*90/100</f>
        <v>10337.55927358212</v>
      </c>
      <c r="I39" s="123">
        <f>'2014'!J33</f>
        <v>0</v>
      </c>
      <c r="J39" s="123">
        <f>'2014'!K33</f>
        <v>0</v>
      </c>
      <c r="K39" s="73">
        <f>F39+I39+J39</f>
        <v>11486.176970646799</v>
      </c>
      <c r="L39" s="100"/>
      <c r="Q39" s="118"/>
      <c r="S39" s="118"/>
    </row>
    <row r="40" spans="1:19" s="48" customFormat="1" ht="12.75">
      <c r="A40" s="90"/>
      <c r="B40" s="91"/>
      <c r="C40" s="44"/>
      <c r="D40" s="88"/>
      <c r="E40" s="73"/>
      <c r="F40" s="123"/>
      <c r="G40" s="73"/>
      <c r="H40" s="73"/>
      <c r="I40" s="73"/>
      <c r="J40" s="73"/>
      <c r="K40" s="73"/>
      <c r="L40" s="100"/>
      <c r="Q40" s="118"/>
      <c r="S40" s="118"/>
    </row>
    <row r="41" spans="1:19" s="48" customFormat="1" ht="12.75">
      <c r="A41" s="90"/>
      <c r="B41" s="90"/>
      <c r="C41" s="82"/>
      <c r="D41" s="88"/>
      <c r="E41" s="73"/>
      <c r="F41" s="73"/>
      <c r="G41" s="73"/>
      <c r="H41" s="73"/>
      <c r="I41" s="73"/>
      <c r="J41" s="73"/>
      <c r="K41" s="73"/>
      <c r="L41" s="100"/>
      <c r="Q41" s="118"/>
      <c r="S41" s="118"/>
    </row>
    <row r="42" spans="1:19" s="48" customFormat="1" ht="12.75">
      <c r="A42" s="96"/>
      <c r="B42" s="96"/>
      <c r="C42" s="82"/>
      <c r="D42" s="88"/>
      <c r="E42" s="73"/>
      <c r="F42" s="73"/>
      <c r="G42" s="73"/>
      <c r="H42" s="73"/>
      <c r="I42" s="73"/>
      <c r="J42" s="73"/>
      <c r="K42" s="73"/>
      <c r="L42" s="100">
        <f>SUM(F45+I45)/2</f>
        <v>13096.500022625318</v>
      </c>
      <c r="M42" s="48" t="s">
        <v>49</v>
      </c>
      <c r="Q42" s="116"/>
      <c r="S42" s="118"/>
    </row>
    <row r="43" spans="1:19" s="48" customFormat="1" ht="12.75">
      <c r="A43" s="96"/>
      <c r="B43" s="96"/>
      <c r="C43" s="82"/>
      <c r="D43" s="88"/>
      <c r="E43" s="73"/>
      <c r="F43" s="73"/>
      <c r="G43" s="73"/>
      <c r="H43" s="73"/>
      <c r="I43" s="73"/>
      <c r="J43" s="73"/>
      <c r="K43" s="73"/>
      <c r="L43" s="100">
        <f>J45/2</f>
        <v>4044</v>
      </c>
      <c r="M43" s="48" t="s">
        <v>50</v>
      </c>
      <c r="S43" s="118"/>
    </row>
    <row r="44" spans="1:13" s="48" customFormat="1" ht="12.75">
      <c r="A44" s="96"/>
      <c r="B44" s="96"/>
      <c r="C44" s="82"/>
      <c r="D44" s="88"/>
      <c r="E44" s="73"/>
      <c r="F44" s="73"/>
      <c r="G44" s="73"/>
      <c r="H44" s="73"/>
      <c r="I44" s="73"/>
      <c r="J44" s="73"/>
      <c r="K44" s="73"/>
      <c r="L44" s="100">
        <f>SUM(L42:L43)</f>
        <v>17140.500022625318</v>
      </c>
      <c r="M44" s="48" t="s">
        <v>51</v>
      </c>
    </row>
    <row r="45" spans="1:12" s="48" customFormat="1" ht="12.75">
      <c r="A45" s="75" t="s">
        <v>38</v>
      </c>
      <c r="B45" s="75" t="s">
        <v>21</v>
      </c>
      <c r="C45" s="44">
        <v>0.3333333333333333</v>
      </c>
      <c r="D45" s="73">
        <v>90191.9</v>
      </c>
      <c r="E45" s="73">
        <f>C45*D45</f>
        <v>30063.966666666664</v>
      </c>
      <c r="F45" s="73">
        <f>'2014'!G34</f>
        <v>26193.000045250636</v>
      </c>
      <c r="G45" s="73">
        <f>F45*10%</f>
        <v>2619.3000045250637</v>
      </c>
      <c r="H45" s="73">
        <f>F45*90/100</f>
        <v>23573.700040725573</v>
      </c>
      <c r="I45" s="73">
        <f>'2014'!J34</f>
        <v>0</v>
      </c>
      <c r="J45" s="123">
        <f>'2014'!K34</f>
        <v>8088</v>
      </c>
      <c r="K45" s="73">
        <f>F45+I45+J45</f>
        <v>34281.000045250636</v>
      </c>
      <c r="L45" s="100">
        <f>K45/2</f>
        <v>17140.500022625318</v>
      </c>
    </row>
    <row r="46" spans="1:12" s="48" customFormat="1" ht="12.75">
      <c r="A46" s="90" t="s">
        <v>40</v>
      </c>
      <c r="B46" s="90" t="s">
        <v>21</v>
      </c>
      <c r="C46" s="82">
        <v>0.3333333333333333</v>
      </c>
      <c r="D46" s="88">
        <v>26301.6</v>
      </c>
      <c r="E46" s="73">
        <f>C46*D46</f>
        <v>8767.199999999999</v>
      </c>
      <c r="F46" s="123">
        <f>'2014'!G35</f>
        <v>11751.864658151615</v>
      </c>
      <c r="G46" s="73">
        <f>F46*10%</f>
        <v>1175.1864658151615</v>
      </c>
      <c r="H46" s="73">
        <f>F46*90/100</f>
        <v>10576.678192336454</v>
      </c>
      <c r="I46" s="123">
        <f>'2014'!J35</f>
        <v>0</v>
      </c>
      <c r="J46" s="123">
        <f>'2014'!K35</f>
        <v>0</v>
      </c>
      <c r="K46" s="73">
        <f>F46+I46+J46</f>
        <v>11751.864658151615</v>
      </c>
      <c r="L46" s="100"/>
    </row>
    <row r="47" spans="1:13" s="48" customFormat="1" ht="12.75">
      <c r="A47" s="90"/>
      <c r="B47" s="90"/>
      <c r="C47" s="82"/>
      <c r="D47" s="88"/>
      <c r="E47" s="73"/>
      <c r="F47" s="46"/>
      <c r="G47" s="73"/>
      <c r="H47" s="73"/>
      <c r="I47" s="88"/>
      <c r="J47" s="73"/>
      <c r="K47" s="73"/>
      <c r="L47" s="100">
        <f>SUM(F50+I50)/2</f>
        <v>3792.8234486521424</v>
      </c>
      <c r="M47" s="48" t="s">
        <v>49</v>
      </c>
    </row>
    <row r="48" spans="1:13" s="48" customFormat="1" ht="12.75">
      <c r="A48" s="90"/>
      <c r="B48" s="90"/>
      <c r="C48" s="82"/>
      <c r="D48" s="88"/>
      <c r="E48" s="73"/>
      <c r="F48" s="46"/>
      <c r="G48" s="73"/>
      <c r="H48" s="73"/>
      <c r="I48" s="88"/>
      <c r="J48" s="73"/>
      <c r="K48" s="73"/>
      <c r="L48" s="100">
        <f>J50/2</f>
        <v>0</v>
      </c>
      <c r="M48" s="48" t="s">
        <v>50</v>
      </c>
    </row>
    <row r="49" spans="1:13" s="48" customFormat="1" ht="12.75">
      <c r="A49" s="90"/>
      <c r="B49" s="90"/>
      <c r="C49" s="82"/>
      <c r="D49" s="88"/>
      <c r="E49" s="73"/>
      <c r="F49" s="46"/>
      <c r="G49" s="73"/>
      <c r="H49" s="73"/>
      <c r="I49" s="88"/>
      <c r="J49" s="73"/>
      <c r="K49" s="73"/>
      <c r="L49" s="100">
        <f>SUM(L47:L48)</f>
        <v>3792.8234486521424</v>
      </c>
      <c r="M49" s="48" t="s">
        <v>51</v>
      </c>
    </row>
    <row r="50" spans="1:12" s="48" customFormat="1" ht="12.75">
      <c r="A50" s="90" t="s">
        <v>39</v>
      </c>
      <c r="B50" s="43" t="s">
        <v>21</v>
      </c>
      <c r="C50" s="44">
        <v>0.3333333333333333</v>
      </c>
      <c r="D50" s="88">
        <v>9681.26</v>
      </c>
      <c r="E50" s="73">
        <f>C50*D50</f>
        <v>3227.0866666666666</v>
      </c>
      <c r="F50" s="73">
        <f>'2014'!G36</f>
        <v>4085.646897304285</v>
      </c>
      <c r="G50" s="73">
        <f>F50*10%</f>
        <v>408.56468973042854</v>
      </c>
      <c r="H50" s="73">
        <f>F50*90/100</f>
        <v>3677.0822075738565</v>
      </c>
      <c r="I50" s="88">
        <f>'2014'!J36</f>
        <v>3500</v>
      </c>
      <c r="J50" s="124">
        <f>'2014'!K36</f>
        <v>0</v>
      </c>
      <c r="K50" s="73">
        <f>F50+I50+J50</f>
        <v>7585.646897304285</v>
      </c>
      <c r="L50" s="100">
        <f>K50/2</f>
        <v>3792.8234486521424</v>
      </c>
    </row>
    <row r="51" spans="1:12" s="48" customFormat="1" ht="12.75">
      <c r="A51" s="95"/>
      <c r="B51" s="43"/>
      <c r="C51" s="44"/>
      <c r="D51" s="88"/>
      <c r="E51" s="73"/>
      <c r="F51" s="73"/>
      <c r="G51" s="73"/>
      <c r="H51" s="73"/>
      <c r="I51" s="88"/>
      <c r="J51" s="73"/>
      <c r="K51" s="73"/>
      <c r="L51" s="100"/>
    </row>
    <row r="52" spans="1:12" s="48" customFormat="1" ht="12.75">
      <c r="A52" s="95"/>
      <c r="B52" s="43"/>
      <c r="C52" s="44"/>
      <c r="D52" s="88"/>
      <c r="E52" s="73"/>
      <c r="F52" s="73"/>
      <c r="G52" s="73"/>
      <c r="H52" s="73"/>
      <c r="I52" s="88"/>
      <c r="J52" s="73"/>
      <c r="K52" s="73"/>
      <c r="L52" s="100"/>
    </row>
    <row r="53" spans="1:12" s="48" customFormat="1" ht="12.75">
      <c r="A53" s="95"/>
      <c r="B53" s="43"/>
      <c r="C53" s="44"/>
      <c r="D53" s="88"/>
      <c r="E53" s="73"/>
      <c r="F53" s="73"/>
      <c r="G53" s="73"/>
      <c r="H53" s="73"/>
      <c r="I53" s="88"/>
      <c r="J53" s="73"/>
      <c r="K53" s="73"/>
      <c r="L53" s="100"/>
    </row>
    <row r="54" spans="1:12" s="48" customFormat="1" ht="12.75">
      <c r="A54" s="95"/>
      <c r="B54" s="43"/>
      <c r="C54" s="44"/>
      <c r="D54" s="88"/>
      <c r="E54" s="73"/>
      <c r="F54" s="73"/>
      <c r="G54" s="73"/>
      <c r="H54" s="73"/>
      <c r="I54" s="88"/>
      <c r="J54" s="73"/>
      <c r="K54" s="73"/>
      <c r="L54" s="100"/>
    </row>
    <row r="55" spans="1:12" s="48" customFormat="1" ht="12.75">
      <c r="A55" s="96"/>
      <c r="B55" s="43"/>
      <c r="C55" s="44"/>
      <c r="D55" s="88"/>
      <c r="E55" s="73"/>
      <c r="F55" s="73"/>
      <c r="G55" s="73"/>
      <c r="H55" s="73"/>
      <c r="I55" s="88"/>
      <c r="J55" s="73"/>
      <c r="K55" s="73"/>
      <c r="L55" s="100"/>
    </row>
    <row r="56" spans="1:12" s="23" customFormat="1" ht="12.75">
      <c r="A56" s="33"/>
      <c r="B56" s="38"/>
      <c r="C56" s="39"/>
      <c r="D56" s="40"/>
      <c r="E56" s="40"/>
      <c r="F56" s="40"/>
      <c r="G56" s="40"/>
      <c r="H56" s="40"/>
      <c r="I56" s="40"/>
      <c r="J56" s="40"/>
      <c r="K56" s="34"/>
      <c r="L56" s="101"/>
    </row>
    <row r="57" spans="1:11" ht="12.75">
      <c r="A57" s="17"/>
      <c r="B57" s="17"/>
      <c r="C57" s="18"/>
      <c r="D57" s="14"/>
      <c r="E57" s="15"/>
      <c r="F57" s="19"/>
      <c r="G57" s="19"/>
      <c r="H57" s="15"/>
      <c r="I57" s="15"/>
      <c r="J57" s="15"/>
      <c r="K57" s="15"/>
    </row>
    <row r="58" spans="1:11" ht="12.75">
      <c r="A58" s="17"/>
      <c r="B58" s="35"/>
      <c r="C58" s="18"/>
      <c r="D58" s="20"/>
      <c r="E58" s="13"/>
      <c r="F58" s="36"/>
      <c r="G58" s="37"/>
      <c r="H58" s="13"/>
      <c r="I58" s="13"/>
      <c r="J58" s="13"/>
      <c r="K58" s="15"/>
    </row>
    <row r="59" spans="1:12" ht="12.75">
      <c r="A59" s="17"/>
      <c r="B59" s="17"/>
      <c r="C59" s="12"/>
      <c r="D59" s="14"/>
      <c r="E59" s="15"/>
      <c r="F59" s="19"/>
      <c r="G59" s="19"/>
      <c r="H59" s="15"/>
      <c r="I59" s="15"/>
      <c r="J59" s="14"/>
      <c r="K59" s="15"/>
      <c r="L59" s="101"/>
    </row>
    <row r="60" spans="1:12" s="23" customFormat="1" ht="19.5" customHeight="1" thickBot="1">
      <c r="A60" s="21" t="s">
        <v>36</v>
      </c>
      <c r="B60" s="21"/>
      <c r="C60" s="21"/>
      <c r="D60" s="22">
        <f>SUM(D10:D59)-D13-D17-D21-D25</f>
        <v>1714138.2399999998</v>
      </c>
      <c r="E60" s="22">
        <f>SUM(E10:E57)-E13-E17-E21-E25</f>
        <v>739899.3890476186</v>
      </c>
      <c r="F60" s="22">
        <f>SUM(F10:F57)</f>
        <v>935310.48</v>
      </c>
      <c r="G60" s="22">
        <f>SUM(G10:G57)</f>
        <v>93531.04799999998</v>
      </c>
      <c r="H60" s="22">
        <f>SUM(H10:H57)</f>
        <v>841779.432</v>
      </c>
      <c r="I60" s="22">
        <f>SUM(I13:I57)</f>
        <v>26929.52</v>
      </c>
      <c r="J60" s="22">
        <f>SUM(J13:J57)</f>
        <v>171531</v>
      </c>
      <c r="K60" s="22">
        <f>SUM(K13:K57)</f>
        <v>1133770.9999999998</v>
      </c>
      <c r="L60" s="101"/>
    </row>
    <row r="61" ht="13.5" hidden="1" thickTop="1"/>
    <row r="62" ht="13.5" hidden="1" thickTop="1"/>
    <row r="63" ht="13.5" hidden="1" thickTop="1"/>
    <row r="64" ht="13.5" thickTop="1"/>
    <row r="65" ht="12.75">
      <c r="H65" s="3"/>
    </row>
    <row r="66" ht="12.75">
      <c r="A66" s="31"/>
    </row>
  </sheetData>
  <sheetProtection/>
  <mergeCells count="13">
    <mergeCell ref="A22:A23"/>
    <mergeCell ref="D8:D9"/>
    <mergeCell ref="E8:E9"/>
    <mergeCell ref="F8:F9"/>
    <mergeCell ref="G8:H8"/>
    <mergeCell ref="A10:A12"/>
    <mergeCell ref="A14:A15"/>
    <mergeCell ref="B3:C3"/>
    <mergeCell ref="B4:C4"/>
    <mergeCell ref="B5:C5"/>
    <mergeCell ref="A8:A9"/>
    <mergeCell ref="B8:B9"/>
    <mergeCell ref="C8:C9"/>
  </mergeCells>
  <printOptions/>
  <pageMargins left="0.7480314960629921" right="0.7480314960629921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-04-12-2013 - Bilag 333.01 Oversigt over ansøgninger om tilskud til undervisning 2014</dc:title>
  <dc:subject>NOTAT</dc:subject>
  <dc:creator>NINH</dc:creator>
  <cp:keywords/>
  <dc:description>Excel ark over fordeling af tilskud til undervisning i 2013.</dc:description>
  <cp:lastModifiedBy>Bo Villumsen</cp:lastModifiedBy>
  <cp:lastPrinted>2012-12-20T10:48:48Z</cp:lastPrinted>
  <dcterms:created xsi:type="dcterms:W3CDTF">2007-11-20T09:20:57Z</dcterms:created>
  <dcterms:modified xsi:type="dcterms:W3CDTF">2013-11-28T10:39:14Z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Folkeoplysningsudvalg </vt:lpwstr>
  </property>
  <property fmtid="{D5CDD505-2E9C-101B-9397-08002B2CF9AE}" pid="4" name="MeetingTit">
    <vt:lpwstr>04-12-2013</vt:lpwstr>
  </property>
  <property fmtid="{D5CDD505-2E9C-101B-9397-08002B2CF9AE}" pid="5" name="MeetingDateAndTi">
    <vt:lpwstr>04-12-2013 fra 19:00 - 21:00</vt:lpwstr>
  </property>
  <property fmtid="{D5CDD505-2E9C-101B-9397-08002B2CF9AE}" pid="6" name="AccessLevelNa">
    <vt:lpwstr>Åben</vt:lpwstr>
  </property>
  <property fmtid="{D5CDD505-2E9C-101B-9397-08002B2CF9AE}" pid="7" name="Fusion">
    <vt:lpwstr>1437064</vt:lpwstr>
  </property>
  <property fmtid="{D5CDD505-2E9C-101B-9397-08002B2CF9AE}" pid="8" name="SortOrd">
    <vt:lpwstr>1</vt:lpwstr>
  </property>
  <property fmtid="{D5CDD505-2E9C-101B-9397-08002B2CF9AE}" pid="9" name="MeetingEndDa">
    <vt:lpwstr>2013-12-04T21:00:00Z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159924/13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2013-12-04T19:00:00Z</vt:lpwstr>
  </property>
  <property fmtid="{D5CDD505-2E9C-101B-9397-08002B2CF9AE}" pid="14" name="PWDescripti">
    <vt:lpwstr/>
  </property>
  <property fmtid="{D5CDD505-2E9C-101B-9397-08002B2CF9AE}" pid="15" name="U">
    <vt:lpwstr>1272712</vt:lpwstr>
  </property>
  <property fmtid="{D5CDD505-2E9C-101B-9397-08002B2CF9AE}" pid="16" name="PWFileTy">
    <vt:lpwstr>.XLS</vt:lpwstr>
  </property>
  <property fmtid="{D5CDD505-2E9C-101B-9397-08002B2CF9AE}" pid="17" name="Agenda">
    <vt:lpwstr>1903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